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G:\-SAT\BPSIT\Z- ARCHIVES\Statistique_Travail illégal_Egalité professionnelle\Egalité professionnelle\Index Egapro\"/>
    </mc:Choice>
  </mc:AlternateContent>
  <xr:revisionPtr revIDLastSave="0" documentId="13_ncr:1_{52910878-9349-4073-A553-AB6005E9CD97}" xr6:coauthVersionLast="47" xr6:coauthVersionMax="47" xr10:uidLastSave="{00000000-0000-0000-0000-000000000000}"/>
  <bookViews>
    <workbookView xWindow="19080" yWindow="-120" windowWidth="25440" windowHeight="15390" tabRatio="714" xr2:uid="{00000000-000D-0000-FFFF-FFFF00000000}"/>
  </bookViews>
  <sheets>
    <sheet name="1- Ecart rémunération" sheetId="5" r:id="rId1"/>
    <sheet name="2- Ecart augmentations" sheetId="9" r:id="rId2"/>
    <sheet name="2 - message" sheetId="13" state="hidden" r:id="rId3"/>
    <sheet name="3- Retour maternité" sheetId="14" r:id="rId4"/>
    <sheet name="4- 10 + hautes rémunérations" sheetId="15" r:id="rId5"/>
    <sheet name="Index" sheetId="7" r:id="rId6"/>
    <sheet name="Barèmes" sheetId="8" r:id="rId7"/>
  </sheets>
  <definedNames>
    <definedName name="_xlnm.Print_Area" localSheetId="0">'1- Ecart rémunération'!$A$1:$K$37</definedName>
    <definedName name="_xlnm.Print_Area" localSheetId="1">'2- Ecart augmentations'!$A$1:$M$21</definedName>
    <definedName name="_xlnm.Print_Area" localSheetId="3">'3- Retour maternité'!$A$1:$M$14</definedName>
    <definedName name="_xlnm.Print_Area" localSheetId="4">'4- 10 + hautes rémunérations'!$A$1:$M$13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5" l="1"/>
  <c r="G33" i="5"/>
  <c r="D33" i="5"/>
  <c r="C33" i="5"/>
  <c r="B13" i="9" s="1"/>
  <c r="I32" i="5"/>
  <c r="J32" i="5" s="1"/>
  <c r="E32" i="5"/>
  <c r="I31" i="5"/>
  <c r="J31" i="5" s="1"/>
  <c r="E31" i="5"/>
  <c r="I30" i="5"/>
  <c r="J30" i="5" s="1"/>
  <c r="E30" i="5"/>
  <c r="F30" i="5" s="1"/>
  <c r="I29" i="5"/>
  <c r="J29" i="5" s="1"/>
  <c r="E29" i="5"/>
  <c r="I28" i="5"/>
  <c r="J28" i="5" s="1"/>
  <c r="E28" i="5"/>
  <c r="F28" i="5" s="1"/>
  <c r="I27" i="5"/>
  <c r="J27" i="5" s="1"/>
  <c r="E27" i="5"/>
  <c r="I26" i="5"/>
  <c r="J26" i="5" s="1"/>
  <c r="E26" i="5"/>
  <c r="F26" i="5" s="1"/>
  <c r="I25" i="5"/>
  <c r="J25" i="5" s="1"/>
  <c r="E25" i="5"/>
  <c r="K25" i="5" s="1"/>
  <c r="I24" i="5"/>
  <c r="J24" i="5" s="1"/>
  <c r="E24" i="5"/>
  <c r="I23" i="5"/>
  <c r="J23" i="5" s="1"/>
  <c r="E23" i="5"/>
  <c r="F23" i="5" s="1"/>
  <c r="I22" i="5"/>
  <c r="J22" i="5" s="1"/>
  <c r="E22" i="5"/>
  <c r="F22" i="5" s="1"/>
  <c r="I21" i="5"/>
  <c r="J21" i="5" s="1"/>
  <c r="E21" i="5"/>
  <c r="I20" i="5"/>
  <c r="J20" i="5" s="1"/>
  <c r="E20" i="5"/>
  <c r="F20" i="5" s="1"/>
  <c r="I19" i="5"/>
  <c r="J19" i="5" s="1"/>
  <c r="E19" i="5"/>
  <c r="I18" i="5"/>
  <c r="J18" i="5" s="1"/>
  <c r="E18" i="5"/>
  <c r="F18" i="5" s="1"/>
  <c r="I17" i="5"/>
  <c r="J17" i="5" s="1"/>
  <c r="E17" i="5"/>
  <c r="C10" i="15"/>
  <c r="D12" i="15" s="1"/>
  <c r="C12" i="14"/>
  <c r="D12" i="14" s="1"/>
  <c r="C13" i="9" l="1"/>
  <c r="G13" i="9" s="1"/>
  <c r="F13" i="9"/>
  <c r="K28" i="5"/>
  <c r="B12" i="7"/>
  <c r="E12" i="7" s="1"/>
  <c r="F25" i="5"/>
  <c r="I33" i="5"/>
  <c r="F21" i="5"/>
  <c r="F31" i="5"/>
  <c r="F19" i="5"/>
  <c r="F24" i="5"/>
  <c r="F17" i="5"/>
  <c r="F29" i="5"/>
  <c r="F27" i="5"/>
  <c r="C34" i="5"/>
  <c r="F32" i="5"/>
  <c r="D10" i="15"/>
  <c r="C12" i="15" s="1"/>
  <c r="C13" i="15" s="1"/>
  <c r="C10" i="14"/>
  <c r="C13" i="14" s="1"/>
  <c r="K29" i="5" l="1"/>
  <c r="C15" i="9"/>
  <c r="D15" i="9" s="1"/>
  <c r="H13" i="9"/>
  <c r="K27" i="5"/>
  <c r="K32" i="5"/>
  <c r="K31" i="5"/>
  <c r="F33" i="5"/>
  <c r="D13" i="7"/>
  <c r="F13" i="7"/>
  <c r="D12" i="7"/>
  <c r="C14" i="14"/>
  <c r="F12" i="7" s="1"/>
  <c r="K19" i="5" l="1"/>
  <c r="K30" i="5"/>
  <c r="K23" i="5"/>
  <c r="K21" i="5"/>
  <c r="K26" i="5"/>
  <c r="K18" i="5"/>
  <c r="K20" i="5"/>
  <c r="K22" i="5"/>
  <c r="C36" i="5"/>
  <c r="D36" i="5" s="1"/>
  <c r="K24" i="5"/>
  <c r="K17" i="5"/>
  <c r="B10" i="7" l="1"/>
  <c r="K33" i="5"/>
  <c r="D37" i="5" s="1"/>
  <c r="B11" i="7"/>
  <c r="C9" i="13"/>
  <c r="C6" i="13"/>
  <c r="C37" i="5" l="1"/>
  <c r="C38" i="5" s="1"/>
  <c r="F10" i="7" s="1"/>
  <c r="D10" i="7" l="1"/>
  <c r="D16" i="9"/>
  <c r="I13" i="9"/>
  <c r="J13" i="9" s="1"/>
  <c r="D17" i="9" l="1"/>
  <c r="C16" i="9"/>
  <c r="C19" i="9" s="1"/>
  <c r="C17" i="9"/>
  <c r="C20" i="9" s="1"/>
  <c r="D21" i="9" l="1"/>
  <c r="C21" i="9"/>
  <c r="D11" i="7"/>
  <c r="E13" i="7"/>
  <c r="E11" i="7" l="1"/>
  <c r="E10" i="7" l="1"/>
  <c r="E14" i="7" s="1"/>
  <c r="F11" i="7" l="1"/>
  <c r="F14" i="7" l="1"/>
  <c r="F1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COLLOMBET, Laëtitia (DGT)</author>
    <author>CECI-RENAUD, Nila 2 (DARES)</author>
  </authors>
  <commentList>
    <comment ref="A15" authorId="0" shapeId="0" xr:uid="{9C8D4A90-A5CE-4186-964F-7BC2215E47F6}">
      <text>
        <r>
          <rPr>
            <sz val="14"/>
            <color indexed="81"/>
            <rFont val="Tahoma"/>
            <family val="2"/>
          </rPr>
          <t>Les caractéristiques individuelles (CSP ou niveau ou coefficient hiérarchique, âge) sont appréciées au dernier jour de la période de référence annuelle considérée ou au dernier jour de présence du salarié dans l’entreprise</t>
        </r>
      </text>
    </comment>
    <comment ref="C15" authorId="1" shapeId="0" xr:uid="{F3BF0E96-79A0-4670-87C9-BB57E0C159DB}">
      <text>
        <r>
          <rPr>
            <sz val="14"/>
            <color indexed="81"/>
            <rFont val="Tahoma"/>
            <family val="2"/>
          </rPr>
          <t>Il s'agit de l’effectif des salariés à prendre en compte pour le calcul des indicateurs, qui est apprécié en effectif physique sur la période de référence annuelle considérée.
Ne sont pas pris en compte dans l’effectif :
- les apprentis,
- les titulaires d’un contrat de professionnalisation,
- les salariés mis à la disposition de l’entreprise par une entreprise extérieure (dont les intérimaires),
- les expatriés,
- les salariés en pré-retraite,
- les salariés absents plus de 6 mois sur la période de référence annuelle considérée (arrêt maladie, congés sans solde, CDD inférieur à 6 mois etc.).</t>
        </r>
      </text>
    </comment>
    <comment ref="F15" authorId="0" shapeId="0" xr:uid="{4C272C73-1613-4507-8952-A9A222F621EC}">
      <text>
        <r>
          <rPr>
            <sz val="14"/>
            <color indexed="81"/>
            <rFont val="Tahoma"/>
            <family val="2"/>
          </rPr>
          <t>Ce sont les effectifs des groupes retenus pour le calcul de l’indicateur, c'est à dire comptant au moins 3 femmes et 3 hommes.</t>
        </r>
        <r>
          <rPr>
            <sz val="9"/>
            <color indexed="81"/>
            <rFont val="Tahoma"/>
            <family val="2"/>
          </rPr>
          <t xml:space="preserve">
</t>
        </r>
      </text>
    </comment>
    <comment ref="G15" authorId="1" shapeId="0" xr:uid="{E9CB440B-506D-4076-A774-CD8CE292C11C}">
      <text>
        <r>
          <rPr>
            <sz val="14"/>
            <color indexed="81"/>
            <rFont val="Tahoma"/>
            <family val="2"/>
          </rPr>
          <t xml:space="preserve">Pour chaque salarié, la rémunération est rapportée au nombre d'équivalent temps plein (EQTP) en tenant compte de la durée de présence du salarié au cours de la période de référence annuelle considérée, et le cas échéant de sa quotité de temps partiel.
Puis la moyenne des rémunérations par EQTP est calculée pour chacun des groupes pris en compte pour le calcul de l’indicateur.
Doivent être pris en compte dans la rémunération :
- les salaires ou traitements ordinaires de base ou minimum et tous les autres avantages et accessoires payés, directement ou indirectement, en espèces ou en nature, par l’employeur au salarié en raison de l’emploi de ce dernier,
- les "bonus", les commissions sur produits, les primes d’objectif liées aux performances individuelles du salarié, variables d’un individu à l’autre pour un même poste,
- les primes collectives (ex : les primes de transport ou primes de vacances),
- les indemnités de congés payés.
Ne doivent pas être pris en compte dans la rémunération :
- les indemnités de fin de CDD (notamment la prime de précarité),
- les sommes versées dans le cadre du compte épargne-temps (CET)
- les actions, stock-options, compensations différées en actions,
- les primes liées à une sujétion particulière qui ne concernent pas la personne du salarié (prime de froid, prime de nuit etc.),
- les heures supplémentaires et complémentaires,
- les indemnités de licenciement,
- les indemnités de départ en retraite,
- les primes d’ancienneté,
- les primes d’intéressement et de participation.
</t>
        </r>
      </text>
    </comment>
    <comment ref="I15" authorId="0" shapeId="0" xr:uid="{971811A9-41DA-4DD6-8E76-18D0549DD28F}">
      <text>
        <r>
          <rPr>
            <sz val="14"/>
            <color indexed="81"/>
            <rFont val="Tahoma"/>
            <family val="2"/>
          </rPr>
          <t>L’écart de rémunération est calculé, en pourcentage, pour chacun des groupes, en soustrayant la rémunération moyenne des femmes à la rémunération moyenne des hommes et en rapportant ce résultat à la rémunération moyenne des hommes</t>
        </r>
        <r>
          <rPr>
            <sz val="9"/>
            <color indexed="81"/>
            <rFont val="Tahoma"/>
            <family val="2"/>
          </rPr>
          <t xml:space="preserve">
</t>
        </r>
      </text>
    </comment>
    <comment ref="J15" authorId="0" shapeId="0" xr:uid="{16FC343A-47BB-4646-A53C-8CF5036C5F8A}">
      <text>
        <r>
          <rPr>
            <sz val="14"/>
            <color indexed="81"/>
            <rFont val="Tahoma"/>
            <family val="2"/>
          </rPr>
          <t>Dans les groupes constitués par catégorie socio-professionnelle, le seuil de pertinence des écarts est de 5%. Dans les groupes constitués par niveau ou coefficient hiérarchique, le seuil de pertinence des écarts est de 2%. Lorsque l’écart de rémunération est positif, le seuil de pertinence est déduit de l’écart, sans toutefois pouvoir l’amener à devenir négatif (plancher à zéro). Lorsque l’écart de rémunération est négatif, le seuil de pertinence est ajouté à l’écart, sans toutefois pouvoir l’amener à devenir positif (plafond à zéro).</t>
        </r>
      </text>
    </comment>
    <comment ref="K15" authorId="0" shapeId="0" xr:uid="{7483588B-E171-4592-A6ED-8399E05503CA}">
      <text>
        <r>
          <rPr>
            <sz val="14"/>
            <color indexed="81"/>
            <rFont val="Tahoma"/>
            <family val="2"/>
          </rPr>
          <t>Les écarts ainsi ajustés en fonction des seuils pour chacun des groupes sont multipliés par le ratio de l’effectif du groupe à l’effectif total des groupes pris en compte, puis additionnés pour obtenir l’écart global de rémunération entre les femmes et les hommes.</t>
        </r>
        <r>
          <rPr>
            <sz val="9"/>
            <color indexed="81"/>
            <rFont val="Tahoma"/>
            <family val="2"/>
          </rPr>
          <t xml:space="preserve">
</t>
        </r>
      </text>
    </comment>
    <comment ref="A37" authorId="0" shapeId="0" xr:uid="{C56D63A4-C895-40D6-A098-47B8FEB7EF6A}">
      <text>
        <r>
          <rPr>
            <sz val="14"/>
            <color indexed="81"/>
            <rFont val="Tahoma"/>
            <family val="2"/>
          </rPr>
          <t>Le résultat final obtenu est la valeur absolue de l’écart global de rémunération, arrondie à la première décimale</t>
        </r>
        <r>
          <rPr>
            <sz val="9"/>
            <color indexed="81"/>
            <rFont val="Tahoma"/>
            <family val="2"/>
          </rPr>
          <t>.</t>
        </r>
      </text>
    </comment>
    <comment ref="A38" authorId="0" shapeId="0" xr:uid="{1C2BE603-BABB-46FE-A44C-CB9147DBF110}">
      <text>
        <r>
          <rPr>
            <sz val="14"/>
            <color indexed="81"/>
            <rFont val="Tahoma"/>
            <family val="2"/>
          </rPr>
          <t>Cf. Barèmes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CECI-RENAUD, Nila 2 (DARES)</author>
    <author>COLLOMBET, Laëtitia (DGT)</author>
  </authors>
  <commentList>
    <comment ref="B11" authorId="0" shapeId="0" xr:uid="{30BB9EC1-8A97-4D8D-BE5C-A409ED7DE70A}">
      <text>
        <r>
          <rPr>
            <sz val="14"/>
            <color indexed="81"/>
            <rFont val="Tahoma"/>
            <family val="2"/>
          </rPr>
          <t xml:space="preserve">Il s'agit du nombre de salariés pris en compte pour le calcul des indicateurs renseigné pour l'indicateur d'écart de rémunération.
</t>
        </r>
      </text>
    </comment>
    <comment ref="F11" authorId="1" shapeId="0" xr:uid="{B1FA991F-11A1-4CEC-B6E1-ACF9D3134BA3}">
      <text>
        <r>
          <rPr>
            <sz val="14"/>
            <color indexed="81"/>
            <rFont val="Tahoma"/>
            <family val="2"/>
          </rPr>
          <t>Le taux d’augmentation des femmes est calculé en rapportant le nombre de femmes augmentées au nombre total de femmes pris en compte pour le calcul des indicateurs. Le taux d’augmentation des hommes est calculé en rapportant le nombre d’hommes augmentés au nombre total d’hommes pris en compte pour le calcul des indicateurs.</t>
        </r>
      </text>
    </comment>
    <comment ref="H11" authorId="1" shapeId="0" xr:uid="{416505BE-97A1-4D50-A32B-D71C7C03F006}">
      <text>
        <r>
          <rPr>
            <sz val="14"/>
            <color indexed="81"/>
            <rFont val="Tahoma"/>
            <family val="2"/>
          </rPr>
          <t>L’écart de taux d’augmentations est calculé, en %, en soustrayant le pourcentage de femmes augmentées à celui des hommes augmentés.</t>
        </r>
      </text>
    </comment>
    <comment ref="I11" authorId="1" shapeId="0" xr:uid="{9647C957-DDB0-4837-8584-DB22AC5FFDAD}">
      <text>
        <r>
          <rPr>
            <sz val="14"/>
            <color indexed="81"/>
            <rFont val="Tahoma"/>
            <family val="2"/>
          </rPr>
          <t>C'est la valeur absolue de l'écart de taux d'augmentations.</t>
        </r>
      </text>
    </comment>
    <comment ref="J11" authorId="1" shapeId="0" xr:uid="{9CAA344E-0B99-41A3-A33B-54F41A0AC2C9}">
      <text>
        <r>
          <rPr>
            <sz val="14"/>
            <color indexed="81"/>
            <rFont val="Tahoma"/>
            <family val="2"/>
          </rPr>
          <t>L’écart en nombre de salariés est obtenu en appliquant l’écart absolu de taux d’augmentations au nombre de femmes, ou au nombre d’hommes pris en compte dans le calcul, en choisissant le plus petit de ces deux nombres.
Il correspond au plus petit nombre de salariés qu’il aurait fallu augmenter ou ne pas augmenter pour être à égalité des taux d’augmentations.</t>
        </r>
      </text>
    </comment>
    <comment ref="A16" authorId="1" shapeId="0" xr:uid="{0D93B81E-0816-4AC8-97A1-C340A470E6DC}">
      <text>
        <r>
          <rPr>
            <sz val="14"/>
            <color indexed="81"/>
            <rFont val="Tahoma"/>
            <family val="2"/>
          </rPr>
          <t>Le résultat final obtenu est la valeur absolue de l’écart de taux d'augmentations, arrondie à la première décimale.</t>
        </r>
      </text>
    </comment>
    <comment ref="A17" authorId="1" shapeId="0" xr:uid="{84557C12-733F-47C6-9555-F60071F51821}">
      <text>
        <r>
          <rPr>
            <sz val="14"/>
            <color indexed="81"/>
            <rFont val="Tahoma"/>
            <family val="2"/>
          </rPr>
          <t>Le résultat final obtenu est arrondie à la première décimale.</t>
        </r>
      </text>
    </comment>
    <comment ref="A19" authorId="1" shapeId="0" xr:uid="{58D1AE94-00CC-49BB-95E7-7E280BFD85DE}">
      <text>
        <r>
          <rPr>
            <sz val="14"/>
            <color indexed="81"/>
            <rFont val="Tahoma"/>
            <family val="2"/>
          </rPr>
          <t>Cf. Barèmes</t>
        </r>
      </text>
    </comment>
    <comment ref="A20" authorId="1" shapeId="0" xr:uid="{D3AB1C29-13FE-4256-A69D-8D78EC2B7C76}">
      <text>
        <r>
          <rPr>
            <sz val="14"/>
            <color indexed="81"/>
            <rFont val="Tahoma"/>
            <family val="2"/>
          </rPr>
          <t>Cf. Barèmes</t>
        </r>
      </text>
    </comment>
    <comment ref="A21" authorId="1" shapeId="0" xr:uid="{0DCBA0B1-7100-4C1D-84B8-B54CA7B2CAD7}">
      <text>
        <r>
          <rPr>
            <sz val="14"/>
            <color indexed="81"/>
            <rFont val="Tahoma"/>
            <family val="2"/>
          </rPr>
          <t>Le nombre de points obtenus à l’indicateur qui est retenu est le plus élevé</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COLLOMBET, Laëtitia (DGT)</author>
  </authors>
  <commentList>
    <comment ref="A8" authorId="0" shapeId="0" xr:uid="{F9D345D5-EE87-4C94-A653-E6F667EE422D}">
      <text>
        <r>
          <rPr>
            <sz val="14"/>
            <color indexed="81"/>
            <rFont val="Tahoma"/>
            <family val="2"/>
          </rPr>
          <t xml:space="preserve">Les salariées à considérer sont les salariées revenues de congé maternité ou d’adoption (éventuellement prolongé par un congé parental) au cours de la période de référence annuelle considérée, et durant lequel sont intervenues des augmentations générales et/ou individuelles pour les salariés relevant de la même catégorie professionnelle, ou à défaut, pour l’ensemble des salariés de l’entreprise. Même si ces salariées ont été absentes plus de la moitié de la période de référence, elles doivent être prises en compte pour le calcul de l'indicateur. </t>
        </r>
      </text>
    </comment>
    <comment ref="B9" authorId="0" shapeId="0" xr:uid="{7BE6670E-23BA-4D6A-AB0B-110EE06D6AEF}">
      <text>
        <r>
          <rPr>
            <sz val="14"/>
            <color indexed="81"/>
            <rFont val="Tahoma"/>
            <family val="2"/>
          </rPr>
          <t>Les augmentations à prendre en compte sont celles qui sont intervenues soit pendant le congé maternité/adoption, soit au retour, avant la fin de la période de référence annuelle considérée.</t>
        </r>
      </text>
    </comment>
    <comment ref="A14" authorId="0" shapeId="0" xr:uid="{ABAD8407-7272-46A1-956A-F8E50A5E20AC}">
      <text>
        <r>
          <rPr>
            <sz val="14"/>
            <color indexed="81"/>
            <rFont val="Tahoma"/>
            <family val="2"/>
          </rPr>
          <t>Cf. Barèmes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COLLOMBET, Laëtitia (DGT)</author>
  </authors>
  <commentList>
    <comment ref="A8" authorId="0" shapeId="0" xr:uid="{C2BBD550-C8B2-43BB-9A75-033969C84AB7}">
      <text>
        <r>
          <rPr>
            <sz val="14"/>
            <color indexed="81"/>
            <rFont val="Tahoma"/>
            <family val="2"/>
          </rPr>
          <t>Les rémunérations à considérer sont les rémunérations brutes annuelles par EQTP calculées pour l'indicateur d'écart de rémunération.</t>
        </r>
      </text>
    </comment>
    <comment ref="A13" authorId="0" shapeId="0" xr:uid="{0D03EC57-AC40-422C-8A19-8F7F946E1C2D}">
      <text>
        <r>
          <rPr>
            <sz val="14"/>
            <color indexed="81"/>
            <rFont val="Tahoma"/>
            <family val="2"/>
          </rPr>
          <t>Cf. Barèmes</t>
        </r>
      </text>
    </comment>
  </commentList>
</comments>
</file>

<file path=xl/sharedStrings.xml><?xml version="1.0" encoding="utf-8"?>
<sst xmlns="http://schemas.openxmlformats.org/spreadsheetml/2006/main" count="152" uniqueCount="97">
  <si>
    <t>femmes</t>
  </si>
  <si>
    <t>hommes</t>
  </si>
  <si>
    <t>30 à 39 ans</t>
  </si>
  <si>
    <t>40 à 49 ans</t>
  </si>
  <si>
    <t>50 ans et plus</t>
  </si>
  <si>
    <t>moins de 30 ans</t>
  </si>
  <si>
    <t>plancher</t>
  </si>
  <si>
    <t>note</t>
  </si>
  <si>
    <t>Seuil de pertinence associé :</t>
  </si>
  <si>
    <t>1- Indicateur d'écart de rémunération</t>
  </si>
  <si>
    <t>Indicateur 1 : écart de rémunération (%)</t>
  </si>
  <si>
    <t>INDEX (sur 100 points)</t>
  </si>
  <si>
    <t>Total des indicateurs calculables</t>
  </si>
  <si>
    <t xml:space="preserve">Les résultats apparaissent dans les cellules jaunes. Ils peuvent être accompagnés de commmentaires pour les interpréter. </t>
  </si>
  <si>
    <t>Situation</t>
  </si>
  <si>
    <t>écart en faveur des :</t>
  </si>
  <si>
    <t>Plus petit nombre de salariés :</t>
  </si>
  <si>
    <t>aucun</t>
  </si>
  <si>
    <t>égal</t>
  </si>
  <si>
    <t>Message accompagnant l'écart en nombre équivalent de salariés :</t>
  </si>
  <si>
    <t>Indicateur 4 : nombre de salariés du sexe sous-représenté parmi les 10 plus hautes rémunérations</t>
  </si>
  <si>
    <r>
      <t xml:space="preserve">Saisir vos données dans les seules cellules vertes. </t>
    </r>
    <r>
      <rPr>
        <b/>
        <sz val="18"/>
        <color rgb="FFC00000"/>
        <rFont val="Calibri"/>
        <family val="2"/>
        <scheme val="minor"/>
      </rPr>
      <t xml:space="preserve">Ne rien saisir dans les autres cellules. </t>
    </r>
  </si>
  <si>
    <t>Ne renseigner les rémunérations moyennes que pour les groupes valides, c’est-à-dire comptant au moins 3 femmes et 3 hommes (validité du groupe=1).</t>
  </si>
  <si>
    <t>Ouvriers</t>
  </si>
  <si>
    <t>Employés</t>
  </si>
  <si>
    <t>Techniciens et agents de maîtrise</t>
  </si>
  <si>
    <t>Ingénieurs et cadres</t>
  </si>
  <si>
    <t>Ensemble des salariés</t>
  </si>
  <si>
    <t>Rémunération annuelle brute moyenne par EQTP</t>
  </si>
  <si>
    <t>Femmes</t>
  </si>
  <si>
    <t>Hommes</t>
  </si>
  <si>
    <t>Ecart de rémunération moyenne</t>
  </si>
  <si>
    <t>Ecart après application du seuil de pertinence</t>
  </si>
  <si>
    <t>Effectifs valides (groupes pris en compte)</t>
  </si>
  <si>
    <t>Ecart pondéré</t>
  </si>
  <si>
    <t>Indicateur calculable (1=oui, 0=non) :</t>
  </si>
  <si>
    <t>Nombre de points obtenus sur 40 :</t>
  </si>
  <si>
    <t>2- Indicateur d'écart de taux d'augmentations individuelles</t>
  </si>
  <si>
    <t>Résultat final obtenu à l'indicateur en % :</t>
  </si>
  <si>
    <t>Nombre de points obtenus sur 35 :</t>
  </si>
  <si>
    <t>Ecart en nombre équivalent de salariés</t>
  </si>
  <si>
    <t>Total</t>
  </si>
  <si>
    <t>Nombre de points obtenus sur 15 :</t>
  </si>
  <si>
    <t>5- Nombre de salariés du sexe sous-représenté parmi les 10 plus hautes rémunérations</t>
  </si>
  <si>
    <r>
      <t xml:space="preserve">Saisir vos données dans les seules cellules vertes. </t>
    </r>
    <r>
      <rPr>
        <b/>
        <sz val="18"/>
        <color rgb="FFC00000"/>
        <rFont val="Calibri"/>
        <family val="2"/>
        <scheme val="minor"/>
      </rPr>
      <t>Ne rien saisir dans les autres cellules.</t>
    </r>
    <r>
      <rPr>
        <b/>
        <sz val="18"/>
        <rFont val="Calibri"/>
        <family val="2"/>
        <scheme val="minor"/>
      </rPr>
      <t xml:space="preserve"> </t>
    </r>
  </si>
  <si>
    <t>Nombre de salariés du sexe sous-représenté</t>
  </si>
  <si>
    <t>Ensemble</t>
  </si>
  <si>
    <t>Nombre de points obtenus sur 10 :</t>
  </si>
  <si>
    <t>Indicateur 3 : pourcentage de salariés ayant bénéficié d'une augmentation dans l'année suivant leur retour de congé maternité</t>
  </si>
  <si>
    <t>Indicateur 2 : écart de taux d'augmentations individuelles (en % et en nombre équivalent de salariés)</t>
  </si>
  <si>
    <t>Ne pas modifier les barèmes des indicateurs</t>
  </si>
  <si>
    <t>Index de l'égalité professionnelle femmes-hommes</t>
  </si>
  <si>
    <t>Calculs automatiques, ne pas modifier</t>
  </si>
  <si>
    <t>Indicateur calculable (1=oui, 0=non)</t>
  </si>
  <si>
    <t>Résultat final obtenu</t>
  </si>
  <si>
    <t>Nombre de points obtenus</t>
  </si>
  <si>
    <t>Nombre de points maximum de l'indicateur</t>
  </si>
  <si>
    <t>1- Ecart de rémunération (en %)</t>
  </si>
  <si>
    <t>3- Pourcentage de salariés ayant bénéficié d'une augmentation dans l'année suivant leur retour de congé maternité</t>
  </si>
  <si>
    <t>4- Nombre de salariés du sexe sous-représenté parmi les 10 plus hautes rémunérations</t>
  </si>
  <si>
    <t>2- Ecart de taux d'augmentations individuelles (en % ou en nombre équivalent de salariés)</t>
  </si>
  <si>
    <t>Résultat final en nombre de salariés du sexe sous-représenté :</t>
  </si>
  <si>
    <t/>
  </si>
  <si>
    <t>Tranche d'âge</t>
  </si>
  <si>
    <t>Validité du groupe
(1=oui, 0=non)</t>
  </si>
  <si>
    <t>Modalité de calcul :</t>
  </si>
  <si>
    <t>CSP</t>
  </si>
  <si>
    <t>Par défaut, le seuil de pertinence est fixé à 5% pour la modalité de calcul par CSP.
Pour la modalité de calcul par niveau ou coefficient hiérarchique en application de la classification de branche ou d'une autre méthode de cotation des postes, le seuil est fixé à 2%. Remplacer 5% par 2% si vous êtes dans ce cas.</t>
  </si>
  <si>
    <t>L'indicateur est calculé soit par catégorie socio-professionnelle, soit, après consultation du CSE, par niveau ou coefficient hiérarchique en application de la classification de branche ou d’une autre méthode de cotation des postes.
Si le calcul de l’indicateur par niveau ou coefficient hiérarchique est rendu impossible, l'indicateur doit être calculé par catégorie socio-professionnelle.</t>
  </si>
  <si>
    <t>Catégorie socio-professionnelle (CSP)</t>
  </si>
  <si>
    <t xml:space="preserve">Résultat final obtenu à l'indicateur en % : </t>
  </si>
  <si>
    <t>Taux d'augmentations (pourcentage de salariés augmentés)</t>
  </si>
  <si>
    <t>Ecart de taux d'augmen-tations</t>
  </si>
  <si>
    <t>Ecart absolu de taux d'augmen-tations</t>
  </si>
  <si>
    <t>Nombre de points obtenus sur le résultat final en % :</t>
  </si>
  <si>
    <t xml:space="preserve">Nombre de points obtenus sur le résultat final en nombre équivalent de salariés : </t>
  </si>
  <si>
    <t>Résultat final obtenu à l'indicateur en nombre équivalent de salariés :</t>
  </si>
  <si>
    <t>Par défaut, la modalité de calcul de l'indicateur est par catégorie socio-professionnelle (CSP).</t>
  </si>
  <si>
    <t>Nombre de salariés pris en compte pour le calcul des indicateurs
(en effectif physique)</t>
  </si>
  <si>
    <t>Si ce nombre de femmes supplémentaires avait bénéficié d'une augmentation, les taux d'augmentations seraient égaux entre femmes et hommes.</t>
  </si>
  <si>
    <t>Si ce nombre d'hommes n'avait pas reçu d'augmentation parmi les bénéficiaires, les taux d'augmentations seraient égaux entre femmes et hommes.</t>
  </si>
  <si>
    <t>Si ce nombre de femmes n'avait pas reçu d'augmentation parmi les bénéficiaires, les taux d'augmentations seraient égaux entre femmes et hommes.</t>
  </si>
  <si>
    <t>Si ce nombre d'hommes supplémentaires avait bénéficié d'une augmentation, les taux d'augmentations seraient égaux entre femmes et hommes.</t>
  </si>
  <si>
    <t>Nombre de salariés augmentés au cours de la période de référence considérée</t>
  </si>
  <si>
    <t>La notion d’augmentation individuelle correspond à une augmentation individuelle du salaire de base du salarié concerné. Elle inclut les augmentations de salaire liées à une promotion.
La période de référence retenue pour évaluer la présence d'augmentations peut être allongée à deux ou trois ans. Son caractère pluriannuel peut alors être révisé tous les trois ans.
Il ne faut comptabiliser les salariés augmentés que parmi ceux qui sont pris en compte pour le calcul des indicateurs.</t>
  </si>
  <si>
    <t>Lorsqu’un ou plusieurs indicateurs ne sont pas calculables, le nombre total de points obtenus aux indicateurs calculables est ramené sur 100 en appliquant la règle de la proportionnalité.
Dès lors que le nombre maximum de points pouvant être obtenus aux indicateurs calculables, au total, avant application de la règle de la proportionnalité, est inférieur à 75 points, l’index n’est pas calculable pour la période de référence annuelle considérée.</t>
  </si>
  <si>
    <t>Barème appliqué pour l’obtention du nombre de points aux indicateurs</t>
  </si>
  <si>
    <t>Des notes sont disponibles sur certaines cellules (triangle rouge en haut à droite), il suffit de passer sur la cellule avec la souris pour les visualiser (si vous ne les visualisez pas correctement, faites un clic droit avec la souris, puis sélectionnez "Afficher/masquer la note" ou "Modifier la note" pour agrandir la zone de la note).</t>
  </si>
  <si>
    <t>4- Pourcentage de salariées ayant bénéficié d'une augmentation dans l'année suivant leur retour de congé maternité</t>
  </si>
  <si>
    <t>Nombre de salariées de retour de congé maternité/adoption</t>
  </si>
  <si>
    <t>Augmentées</t>
  </si>
  <si>
    <t>Pourcentage de salariées augmentés</t>
  </si>
  <si>
    <t>S'il n'y a pas eu de retours de congé maternité ou d'adoption au cours de la période de référence annuelle considérée, indiquez 0 pour la colonne Total</t>
  </si>
  <si>
    <t>Nombre de points maximum de l'indicateur calculable</t>
  </si>
  <si>
    <t>S'il n'y a pas eu d'augmentations salariales pendant la durée du ou des congés maternité ou d'adoption, indiquez 0 pour la colonne Total et pour la colonne Augmentées</t>
  </si>
  <si>
    <t>Nombre de salariés parmi les 10 plus hautes rémunérations</t>
  </si>
  <si>
    <t>Pour la modalité de calcul par niveau ou coefficient hiérarchique en application de la classification de branche ou d'une autre méthode de cotation des postes, dupliquer et insérer les lignes 17 à 20 après la ligne 24 autant de fois que nécessaire et modifier les intitulés des CSP par les niveaux ou coefficients hiérarchiques définis.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</si>
</sst>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2" x14ac:knownFonts="1">
    <font>
      <sz val="11"/>
      <color theme="1"/>
      <name val="Calibri"/>
      <family val="2"/>
      <scheme val="minor"/>
    </font>
    <font>
      <sz val="26"/>
      <color rgb="FF87D200"/>
      <name val="Arial"/>
      <family val="2"/>
    </font>
    <font>
      <sz val="18"/>
      <color theme="1"/>
      <name val="Calibri"/>
      <family val="2"/>
      <scheme val="minor"/>
    </font>
    <font>
      <b/>
      <sz val="18"/>
      <color rgb="FFFFFFFF"/>
      <name val="Calibri"/>
      <family val="2"/>
      <scheme val="minor"/>
    </font>
    <font>
      <sz val="18"/>
      <color rgb="FFFF0000"/>
      <name val="Calibri"/>
      <family val="2"/>
      <scheme val="minor"/>
    </font>
    <font>
      <sz val="18"/>
      <color rgb="FF000000"/>
      <name val="Calibri"/>
      <family val="2"/>
      <scheme val="minor"/>
    </font>
    <font>
      <sz val="18"/>
      <name val="Calibri"/>
      <family val="2"/>
      <scheme val="minor"/>
    </font>
    <font>
      <b/>
      <sz val="18"/>
      <name val="Calibri"/>
      <family val="2"/>
      <scheme val="minor"/>
    </font>
    <font>
      <sz val="18"/>
      <name val="Arial"/>
      <family val="2"/>
    </font>
    <font>
      <b/>
      <sz val="11"/>
      <color theme="1"/>
      <name val="Calibri"/>
      <family val="2"/>
      <scheme val="minor"/>
    </font>
    <font>
      <sz val="11"/>
      <color theme="1"/>
      <name val="Calibri"/>
      <family val="2"/>
      <scheme val="minor"/>
    </font>
    <font>
      <b/>
      <sz val="16"/>
      <color rgb="FFFF0000"/>
      <name val="Calibri"/>
      <family val="2"/>
      <scheme val="minor"/>
    </font>
    <font>
      <b/>
      <sz val="26"/>
      <color theme="4"/>
      <name val="Arial"/>
      <family val="2"/>
    </font>
    <font>
      <sz val="16"/>
      <color theme="1"/>
      <name val="Calibri"/>
      <family val="2"/>
      <scheme val="minor"/>
    </font>
    <font>
      <b/>
      <sz val="18"/>
      <color theme="1"/>
      <name val="Calibri"/>
      <family val="2"/>
      <scheme val="minor"/>
    </font>
    <font>
      <b/>
      <sz val="18"/>
      <color rgb="FF000000"/>
      <name val="Calibri"/>
      <family val="2"/>
      <scheme val="minor"/>
    </font>
    <font>
      <sz val="16"/>
      <name val="Calibri"/>
      <family val="2"/>
      <scheme val="minor"/>
    </font>
    <font>
      <b/>
      <sz val="16"/>
      <color theme="1"/>
      <name val="Calibri"/>
      <family val="2"/>
      <scheme val="minor"/>
    </font>
    <font>
      <b/>
      <sz val="28"/>
      <color theme="4"/>
      <name val="Arial"/>
      <family val="2"/>
    </font>
    <font>
      <sz val="11"/>
      <name val="Calibri"/>
      <family val="2"/>
      <scheme val="minor"/>
    </font>
    <font>
      <sz val="14"/>
      <color indexed="81"/>
      <name val="Tahoma"/>
      <family val="2"/>
    </font>
    <font>
      <b/>
      <sz val="18"/>
      <color rgb="FFC00000"/>
      <name val="Calibri"/>
      <family val="2"/>
      <scheme val="minor"/>
    </font>
    <font>
      <b/>
      <sz val="16"/>
      <color rgb="FFC00000"/>
      <name val="Calibri"/>
      <family val="2"/>
      <scheme val="minor"/>
    </font>
    <font>
      <b/>
      <sz val="11"/>
      <color rgb="FFC00000"/>
      <name val="Calibri"/>
      <family val="2"/>
      <scheme val="minor"/>
    </font>
    <font>
      <b/>
      <sz val="14"/>
      <name val="Arial"/>
      <family val="2"/>
    </font>
    <font>
      <sz val="14"/>
      <name val="Arial"/>
      <family val="2"/>
    </font>
    <font>
      <sz val="9"/>
      <color indexed="81"/>
      <name val="Tahoma"/>
      <family val="2"/>
    </font>
    <font>
      <b/>
      <sz val="11"/>
      <color theme="4"/>
      <name val="Calibri"/>
      <family val="2"/>
      <scheme val="minor"/>
    </font>
    <font>
      <sz val="11"/>
      <color rgb="FF87D200"/>
      <name val="Calibri"/>
      <family val="2"/>
      <scheme val="minor"/>
    </font>
    <font>
      <sz val="18"/>
      <name val="Calibri"/>
      <family val="2"/>
    </font>
    <font>
      <b/>
      <sz val="14"/>
      <color rgb="FFC00000"/>
      <name val="Arial"/>
      <family val="2"/>
    </font>
    <font>
      <b/>
      <sz val="18"/>
      <color theme="0"/>
      <name val="Calibri"/>
      <family val="2"/>
      <scheme val="minor"/>
    </font>
  </fonts>
  <fills count="13">
    <fill>
      <patternFill patternType="none"/>
    </fill>
    <fill>
      <patternFill patternType="gray125"/>
    </fill>
    <fill>
      <patternFill patternType="solid">
        <fgColor rgb="FFFFD100"/>
        <bgColor indexed="64"/>
      </patternFill>
    </fill>
    <fill>
      <patternFill patternType="solid">
        <fgColor rgb="FFFFEECB"/>
        <bgColor indexed="64"/>
      </patternFill>
    </fill>
    <fill>
      <patternFill patternType="solid">
        <fgColor rgb="FFFFF7E7"/>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bgColor indexed="64"/>
      </patternFill>
    </fill>
    <fill>
      <patternFill patternType="solid">
        <fgColor theme="8"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143">
    <xf numFmtId="0" fontId="0" fillId="0" borderId="0" xfId="0"/>
    <xf numFmtId="0" fontId="13" fillId="0" borderId="0" xfId="0" applyFont="1"/>
    <xf numFmtId="0" fontId="15" fillId="5" borderId="1" xfId="0" applyFont="1" applyFill="1" applyBorder="1" applyAlignment="1">
      <alignment horizontal="center" vertical="center" wrapText="1" readingOrder="1"/>
    </xf>
    <xf numFmtId="0" fontId="3" fillId="8" borderId="1" xfId="0" applyFont="1" applyFill="1" applyBorder="1" applyAlignment="1">
      <alignment horizontal="center" vertical="center" wrapText="1" readingOrder="1"/>
    </xf>
    <xf numFmtId="1" fontId="2" fillId="7" borderId="1" xfId="0" applyNumberFormat="1" applyFont="1" applyFill="1" applyBorder="1" applyAlignment="1" applyProtection="1">
      <alignment horizontal="center" vertical="center" wrapText="1" readingOrder="1"/>
      <protection locked="0"/>
    </xf>
    <xf numFmtId="0" fontId="0" fillId="0" borderId="10" xfId="0" applyBorder="1" applyAlignment="1">
      <alignment vertical="top" wrapText="1"/>
    </xf>
    <xf numFmtId="0" fontId="0" fillId="9" borderId="0" xfId="0" applyFill="1"/>
    <xf numFmtId="0" fontId="12" fillId="5" borderId="0" xfId="0" applyFont="1" applyFill="1" applyAlignment="1">
      <alignment horizontal="left" vertical="center" readingOrder="1"/>
    </xf>
    <xf numFmtId="0" fontId="0" fillId="5" borderId="0" xfId="0" applyFill="1"/>
    <xf numFmtId="0" fontId="1" fillId="5" borderId="0" xfId="0" applyFont="1" applyFill="1" applyAlignment="1">
      <alignment horizontal="left" vertical="center" readingOrder="1"/>
    </xf>
    <xf numFmtId="0" fontId="7" fillId="5" borderId="0" xfId="0" applyFont="1" applyFill="1"/>
    <xf numFmtId="0" fontId="19" fillId="5" borderId="0" xfId="0" applyFont="1" applyFill="1"/>
    <xf numFmtId="0" fontId="11" fillId="5" borderId="0" xfId="0" applyFont="1" applyFill="1"/>
    <xf numFmtId="0" fontId="13" fillId="5" borderId="0" xfId="0" applyFont="1" applyFill="1"/>
    <xf numFmtId="0" fontId="13" fillId="5" borderId="0" xfId="0" applyFont="1" applyFill="1" applyAlignment="1">
      <alignment vertical="center"/>
    </xf>
    <xf numFmtId="0" fontId="6" fillId="5" borderId="0" xfId="0" applyFont="1" applyFill="1"/>
    <xf numFmtId="0" fontId="4" fillId="5" borderId="0" xfId="0" applyFont="1" applyFill="1"/>
    <xf numFmtId="0" fontId="14" fillId="5" borderId="0" xfId="0" applyFont="1" applyFill="1" applyAlignment="1">
      <alignment vertical="center"/>
    </xf>
    <xf numFmtId="9" fontId="14" fillId="7" borderId="0" xfId="0" applyNumberFormat="1" applyFont="1" applyFill="1" applyAlignment="1">
      <alignment horizontal="center" vertical="center"/>
    </xf>
    <xf numFmtId="0" fontId="2" fillId="0" borderId="1" xfId="0" applyFont="1" applyBorder="1" applyAlignment="1">
      <alignment horizontal="center" vertical="center" wrapText="1" readingOrder="1"/>
    </xf>
    <xf numFmtId="3" fontId="15" fillId="5" borderId="6" xfId="0" applyNumberFormat="1" applyFont="1" applyFill="1" applyBorder="1" applyAlignment="1">
      <alignment horizontal="center" vertical="center" wrapText="1" readingOrder="1"/>
    </xf>
    <xf numFmtId="3" fontId="2" fillId="0" borderId="1" xfId="0" applyNumberFormat="1" applyFont="1" applyBorder="1" applyAlignment="1">
      <alignment horizontal="center" vertical="center" wrapText="1" readingOrder="1"/>
    </xf>
    <xf numFmtId="3" fontId="15" fillId="5" borderId="1" xfId="0" applyNumberFormat="1" applyFont="1" applyFill="1" applyBorder="1" applyAlignment="1">
      <alignment horizontal="center" vertical="center" wrapText="1" readingOrder="1"/>
    </xf>
    <xf numFmtId="1" fontId="7" fillId="6" borderId="0" xfId="0" applyNumberFormat="1" applyFont="1" applyFill="1" applyAlignment="1">
      <alignment horizontal="center"/>
    </xf>
    <xf numFmtId="164" fontId="2" fillId="5" borderId="0" xfId="0" applyNumberFormat="1" applyFont="1" applyFill="1" applyBorder="1" applyAlignment="1" applyProtection="1">
      <alignment horizontal="center" vertical="top" wrapText="1" readingOrder="1"/>
      <protection locked="0"/>
    </xf>
    <xf numFmtId="0" fontId="5" fillId="5" borderId="0" xfId="0" applyFont="1" applyFill="1" applyBorder="1" applyAlignment="1">
      <alignment horizontal="center" wrapText="1" readingOrder="1"/>
    </xf>
    <xf numFmtId="164" fontId="2" fillId="5" borderId="0" xfId="0" applyNumberFormat="1" applyFont="1" applyFill="1" applyBorder="1" applyAlignment="1" applyProtection="1">
      <alignment horizontal="right" wrapText="1" indent="2" readingOrder="1"/>
      <protection locked="0"/>
    </xf>
    <xf numFmtId="164" fontId="0" fillId="5" borderId="0" xfId="1" applyNumberFormat="1" applyFont="1" applyFill="1"/>
    <xf numFmtId="0" fontId="7" fillId="5" borderId="0" xfId="0" applyFont="1" applyFill="1" applyAlignment="1">
      <alignment vertical="center"/>
    </xf>
    <xf numFmtId="0" fontId="0" fillId="5" borderId="0" xfId="0" applyFill="1" applyAlignment="1">
      <alignment vertical="center"/>
    </xf>
    <xf numFmtId="0" fontId="4" fillId="5" borderId="0" xfId="0" applyFont="1" applyFill="1" applyAlignment="1">
      <alignment vertical="center"/>
    </xf>
    <xf numFmtId="0" fontId="7" fillId="5" borderId="0" xfId="0" applyFont="1" applyFill="1" applyAlignment="1">
      <alignment vertical="center" wrapText="1"/>
    </xf>
    <xf numFmtId="1" fontId="7" fillId="5" borderId="0" xfId="0" applyNumberFormat="1" applyFont="1" applyFill="1" applyAlignment="1">
      <alignment horizontal="center" vertical="center"/>
    </xf>
    <xf numFmtId="165" fontId="7" fillId="6" borderId="0" xfId="1" applyNumberFormat="1" applyFont="1" applyFill="1" applyAlignment="1">
      <alignment horizontal="center" vertical="center"/>
    </xf>
    <xf numFmtId="165" fontId="7" fillId="5" borderId="0" xfId="1" applyNumberFormat="1" applyFont="1" applyFill="1" applyAlignment="1">
      <alignment horizontal="center" vertical="center"/>
    </xf>
    <xf numFmtId="0" fontId="0" fillId="5" borderId="0" xfId="0" applyFill="1" applyAlignment="1">
      <alignment horizontal="center" vertical="center"/>
    </xf>
    <xf numFmtId="1" fontId="7" fillId="5" borderId="0" xfId="1" applyNumberFormat="1" applyFont="1" applyFill="1" applyAlignment="1">
      <alignment horizontal="center" vertical="center"/>
    </xf>
    <xf numFmtId="0" fontId="13" fillId="5" borderId="0" xfId="0" applyFont="1" applyFill="1" applyAlignment="1">
      <alignment vertical="center" wrapText="1"/>
    </xf>
    <xf numFmtId="0" fontId="0" fillId="5" borderId="0" xfId="0" applyFill="1" applyAlignment="1">
      <alignment horizontal="center"/>
    </xf>
    <xf numFmtId="0" fontId="0" fillId="5" borderId="0" xfId="0" applyFill="1" applyAlignment="1">
      <alignment wrapText="1"/>
    </xf>
    <xf numFmtId="0" fontId="17" fillId="5" borderId="0" xfId="0" applyFont="1" applyFill="1" applyAlignment="1">
      <alignment horizontal="center" vertical="center"/>
    </xf>
    <xf numFmtId="1" fontId="7" fillId="6" borderId="0" xfId="0" applyNumberFormat="1" applyFont="1" applyFill="1" applyAlignment="1">
      <alignment horizontal="center" vertical="center" wrapText="1"/>
    </xf>
    <xf numFmtId="0" fontId="12" fillId="5" borderId="0" xfId="0" applyFont="1" applyFill="1" applyAlignment="1">
      <alignment vertical="center" readingOrder="1"/>
    </xf>
    <xf numFmtId="1" fontId="7" fillId="6" borderId="0" xfId="1" applyNumberFormat="1" applyFont="1" applyFill="1" applyAlignment="1">
      <alignment horizontal="center" vertical="center"/>
    </xf>
    <xf numFmtId="0" fontId="16" fillId="5" borderId="0" xfId="0" applyFont="1" applyFill="1" applyAlignment="1">
      <alignment vertical="center" readingOrder="1"/>
    </xf>
    <xf numFmtId="0" fontId="0" fillId="5" borderId="0" xfId="0" applyFill="1" applyAlignment="1">
      <alignment readingOrder="1"/>
    </xf>
    <xf numFmtId="1" fontId="2" fillId="0" borderId="1" xfId="0" applyNumberFormat="1" applyFont="1" applyBorder="1" applyAlignment="1" applyProtection="1">
      <alignment horizontal="center" vertical="center" wrapText="1" readingOrder="1"/>
      <protection locked="0"/>
    </xf>
    <xf numFmtId="1" fontId="14" fillId="6" borderId="1" xfId="0" applyNumberFormat="1" applyFont="1" applyFill="1" applyBorder="1" applyAlignment="1" applyProtection="1">
      <alignment horizontal="center" vertical="center" wrapText="1" readingOrder="1"/>
      <protection locked="0"/>
    </xf>
    <xf numFmtId="0" fontId="16" fillId="5" borderId="0" xfId="0" applyFont="1" applyFill="1" applyAlignment="1">
      <alignment horizontal="left" vertical="center" readingOrder="1"/>
    </xf>
    <xf numFmtId="164" fontId="2" fillId="5" borderId="0" xfId="0" applyNumberFormat="1" applyFont="1" applyFill="1" applyAlignment="1" applyProtection="1">
      <alignment horizontal="center" vertical="top" wrapText="1" readingOrder="1"/>
      <protection locked="0"/>
    </xf>
    <xf numFmtId="164" fontId="2" fillId="5" borderId="0" xfId="0" applyNumberFormat="1" applyFont="1" applyFill="1" applyAlignment="1" applyProtection="1">
      <alignment horizontal="right" wrapText="1" indent="2" readingOrder="1"/>
      <protection locked="0"/>
    </xf>
    <xf numFmtId="1" fontId="7" fillId="6" borderId="0" xfId="1" applyNumberFormat="1" applyFont="1" applyFill="1" applyAlignment="1">
      <alignment horizontal="center" vertical="center" wrapText="1"/>
    </xf>
    <xf numFmtId="1" fontId="7" fillId="6" borderId="0" xfId="0" applyNumberFormat="1" applyFont="1" applyFill="1" applyAlignment="1">
      <alignment horizontal="center" vertical="center"/>
    </xf>
    <xf numFmtId="0" fontId="22" fillId="5" borderId="0" xfId="0" applyFont="1" applyFill="1"/>
    <xf numFmtId="0" fontId="23" fillId="5" borderId="0" xfId="0" applyFont="1" applyFill="1"/>
    <xf numFmtId="0" fontId="0" fillId="5" borderId="0" xfId="0" applyFont="1" applyFill="1"/>
    <xf numFmtId="0" fontId="0" fillId="5" borderId="1" xfId="0" applyFill="1" applyBorder="1" applyAlignment="1">
      <alignment horizontal="center"/>
    </xf>
    <xf numFmtId="1" fontId="0" fillId="5" borderId="1" xfId="0" applyNumberFormat="1" applyFill="1" applyBorder="1" applyAlignment="1">
      <alignment horizontal="center"/>
    </xf>
    <xf numFmtId="1" fontId="0" fillId="5" borderId="0" xfId="0" applyNumberFormat="1" applyFill="1" applyAlignment="1">
      <alignment horizontal="center"/>
    </xf>
    <xf numFmtId="165" fontId="0" fillId="5" borderId="0" xfId="0" applyNumberFormat="1" applyFill="1" applyAlignment="1">
      <alignment horizontal="center"/>
    </xf>
    <xf numFmtId="9" fontId="0" fillId="5" borderId="0" xfId="0" applyNumberFormat="1" applyFill="1"/>
    <xf numFmtId="0" fontId="18" fillId="5" borderId="0" xfId="0" applyFont="1" applyFill="1" applyAlignment="1">
      <alignment horizontal="left" vertical="center" readingOrder="1"/>
    </xf>
    <xf numFmtId="0" fontId="8" fillId="2" borderId="3" xfId="0" applyFont="1" applyFill="1" applyBorder="1" applyAlignment="1">
      <alignment vertical="center" wrapText="1"/>
    </xf>
    <xf numFmtId="0" fontId="21" fillId="5" borderId="0" xfId="0" applyFont="1" applyFill="1"/>
    <xf numFmtId="0" fontId="24" fillId="2" borderId="3" xfId="0" applyFont="1" applyFill="1" applyBorder="1" applyAlignment="1">
      <alignment horizontal="center" vertical="center" wrapText="1" readingOrder="1"/>
    </xf>
    <xf numFmtId="0" fontId="25" fillId="3" borderId="4" xfId="0" applyFont="1" applyFill="1" applyBorder="1" applyAlignment="1">
      <alignment horizontal="left" vertical="center" wrapText="1" readingOrder="1"/>
    </xf>
    <xf numFmtId="0" fontId="25" fillId="4" borderId="5" xfId="0" applyFont="1" applyFill="1" applyBorder="1" applyAlignment="1">
      <alignment horizontal="left" vertical="center" wrapText="1" readingOrder="1"/>
    </xf>
    <xf numFmtId="0" fontId="25" fillId="3" borderId="2" xfId="0" applyFont="1" applyFill="1" applyBorder="1" applyAlignment="1">
      <alignment horizontal="left" vertical="center" wrapText="1" readingOrder="1"/>
    </xf>
    <xf numFmtId="0" fontId="24" fillId="4" borderId="0" xfId="0" applyFont="1" applyFill="1" applyBorder="1" applyAlignment="1">
      <alignment horizontal="left" vertical="center" wrapText="1" readingOrder="1"/>
    </xf>
    <xf numFmtId="0" fontId="24" fillId="6" borderId="0" xfId="0" applyFont="1" applyFill="1" applyBorder="1" applyAlignment="1">
      <alignment horizontal="left" vertical="center" wrapText="1" readingOrder="1"/>
    </xf>
    <xf numFmtId="1" fontId="25" fillId="3" borderId="4" xfId="0" applyNumberFormat="1" applyFont="1" applyFill="1" applyBorder="1" applyAlignment="1">
      <alignment horizontal="center" vertical="center" wrapText="1" readingOrder="1"/>
    </xf>
    <xf numFmtId="0" fontId="25" fillId="3" borderId="4" xfId="0" applyFont="1" applyFill="1" applyBorder="1" applyAlignment="1">
      <alignment horizontal="center" vertical="center" wrapText="1" readingOrder="1"/>
    </xf>
    <xf numFmtId="0" fontId="25" fillId="4" borderId="5" xfId="0" applyFont="1" applyFill="1" applyBorder="1" applyAlignment="1">
      <alignment horizontal="center" vertical="center" wrapText="1" readingOrder="1"/>
    </xf>
    <xf numFmtId="165" fontId="25" fillId="4" borderId="5" xfId="0" applyNumberFormat="1" applyFont="1" applyFill="1" applyBorder="1" applyAlignment="1">
      <alignment horizontal="center" vertical="center" wrapText="1" readingOrder="1"/>
    </xf>
    <xf numFmtId="1" fontId="25" fillId="4" borderId="5" xfId="0" applyNumberFormat="1" applyFont="1" applyFill="1" applyBorder="1" applyAlignment="1">
      <alignment horizontal="center" vertical="center" wrapText="1" readingOrder="1"/>
    </xf>
    <xf numFmtId="1" fontId="25" fillId="3" borderId="2" xfId="0" applyNumberFormat="1" applyFont="1" applyFill="1" applyBorder="1" applyAlignment="1">
      <alignment horizontal="center" vertical="center" wrapText="1" readingOrder="1"/>
    </xf>
    <xf numFmtId="0" fontId="25" fillId="3" borderId="2" xfId="0" applyFont="1" applyFill="1" applyBorder="1" applyAlignment="1">
      <alignment horizontal="center" vertical="center" wrapText="1" readingOrder="1"/>
    </xf>
    <xf numFmtId="0" fontId="25" fillId="4" borderId="0" xfId="0" applyFont="1" applyFill="1" applyBorder="1" applyAlignment="1">
      <alignment horizontal="center" vertical="center" wrapText="1" readingOrder="1"/>
    </xf>
    <xf numFmtId="1" fontId="24" fillId="4" borderId="0" xfId="0" applyNumberFormat="1" applyFont="1" applyFill="1" applyBorder="1" applyAlignment="1">
      <alignment horizontal="center" vertical="center" wrapText="1" readingOrder="1"/>
    </xf>
    <xf numFmtId="0" fontId="24" fillId="4" borderId="0" xfId="0" applyFont="1" applyFill="1" applyBorder="1" applyAlignment="1">
      <alignment horizontal="center" vertical="center" wrapText="1" readingOrder="1"/>
    </xf>
    <xf numFmtId="2" fontId="25" fillId="6" borderId="0" xfId="0" applyNumberFormat="1" applyFont="1" applyFill="1" applyBorder="1" applyAlignment="1">
      <alignment horizontal="center" vertical="center" wrapText="1" readingOrder="1"/>
    </xf>
    <xf numFmtId="1" fontId="24" fillId="6" borderId="0" xfId="0" applyNumberFormat="1" applyFont="1" applyFill="1" applyBorder="1" applyAlignment="1">
      <alignment horizontal="center" vertical="center" wrapText="1" readingOrder="1"/>
    </xf>
    <xf numFmtId="165" fontId="25" fillId="3" borderId="4" xfId="0" applyNumberFormat="1" applyFont="1" applyFill="1" applyBorder="1" applyAlignment="1">
      <alignment horizontal="center" vertical="center" wrapText="1" readingOrder="1"/>
    </xf>
    <xf numFmtId="9" fontId="14" fillId="6" borderId="1" xfId="1" applyNumberFormat="1" applyFont="1" applyFill="1" applyBorder="1" applyAlignment="1" applyProtection="1">
      <alignment horizontal="center" vertical="center" wrapText="1" readingOrder="1"/>
      <protection locked="0"/>
    </xf>
    <xf numFmtId="0" fontId="14" fillId="7" borderId="0" xfId="0" applyFont="1" applyFill="1" applyAlignment="1">
      <alignment horizontal="center" vertical="center"/>
    </xf>
    <xf numFmtId="0" fontId="2" fillId="5" borderId="0" xfId="0" applyFont="1" applyFill="1" applyAlignment="1">
      <alignment vertical="center"/>
    </xf>
    <xf numFmtId="164" fontId="16" fillId="5" borderId="0" xfId="1" applyNumberFormat="1" applyFont="1" applyFill="1" applyAlignment="1">
      <alignment vertical="center"/>
    </xf>
    <xf numFmtId="3" fontId="2" fillId="7" borderId="1" xfId="0" applyNumberFormat="1" applyFont="1" applyFill="1" applyBorder="1" applyAlignment="1" applyProtection="1">
      <alignment horizontal="center" wrapText="1" readingOrder="1"/>
      <protection locked="0"/>
    </xf>
    <xf numFmtId="3" fontId="14" fillId="5" borderId="0" xfId="0" applyNumberFormat="1" applyFont="1" applyFill="1" applyAlignment="1">
      <alignment horizontal="center" vertical="center"/>
    </xf>
    <xf numFmtId="0" fontId="0" fillId="5" borderId="0" xfId="0" applyFont="1" applyFill="1" applyBorder="1" applyAlignment="1">
      <alignment horizontal="left" vertical="center" wrapText="1"/>
    </xf>
    <xf numFmtId="0" fontId="27" fillId="5" borderId="0" xfId="0" applyFont="1" applyFill="1" applyAlignment="1">
      <alignment horizontal="left" vertical="center" readingOrder="1"/>
    </xf>
    <xf numFmtId="0" fontId="28" fillId="5" borderId="0" xfId="0" applyFont="1" applyFill="1" applyAlignment="1">
      <alignment horizontal="left" vertical="center" readingOrder="1"/>
    </xf>
    <xf numFmtId="0" fontId="2" fillId="5" borderId="0" xfId="0" applyFont="1" applyFill="1"/>
    <xf numFmtId="0" fontId="6" fillId="5" borderId="0" xfId="0" applyFont="1" applyFill="1" applyBorder="1" applyAlignment="1">
      <alignment horizontal="left" vertical="center" readingOrder="1"/>
    </xf>
    <xf numFmtId="3" fontId="2" fillId="10" borderId="1" xfId="0" applyNumberFormat="1" applyFont="1" applyFill="1" applyBorder="1" applyAlignment="1" applyProtection="1">
      <alignment horizontal="center" vertical="center" wrapText="1" readingOrder="1"/>
      <protection locked="0"/>
    </xf>
    <xf numFmtId="1" fontId="30" fillId="6" borderId="0" xfId="0" applyNumberFormat="1" applyFont="1" applyFill="1" applyBorder="1" applyAlignment="1">
      <alignment horizontal="center" vertical="center" wrapText="1" readingOrder="1"/>
    </xf>
    <xf numFmtId="0" fontId="3" fillId="11" borderId="1" xfId="0" applyFont="1" applyFill="1" applyBorder="1" applyAlignment="1">
      <alignment horizontal="center" vertical="center" wrapText="1" readingOrder="1"/>
    </xf>
    <xf numFmtId="0" fontId="3" fillId="11" borderId="1" xfId="0" applyFont="1" applyFill="1" applyBorder="1" applyAlignment="1">
      <alignment horizontal="left" vertical="center" wrapText="1" readingOrder="1"/>
    </xf>
    <xf numFmtId="3" fontId="2" fillId="7" borderId="1" xfId="0" applyNumberFormat="1" applyFont="1" applyFill="1" applyBorder="1" applyAlignment="1" applyProtection="1">
      <alignment horizontal="center" vertical="top" wrapText="1" readingOrder="1"/>
      <protection locked="0"/>
    </xf>
    <xf numFmtId="3" fontId="14" fillId="0" borderId="1" xfId="0" applyNumberFormat="1" applyFont="1" applyBorder="1" applyAlignment="1" applyProtection="1">
      <alignment horizontal="center" vertical="center" wrapText="1" readingOrder="1"/>
      <protection locked="0"/>
    </xf>
    <xf numFmtId="164" fontId="2" fillId="5" borderId="1" xfId="0" applyNumberFormat="1" applyFont="1" applyFill="1" applyBorder="1" applyAlignment="1" applyProtection="1">
      <alignment horizontal="center" vertical="center" wrapText="1" readingOrder="1"/>
      <protection locked="0"/>
    </xf>
    <xf numFmtId="164" fontId="2" fillId="0" borderId="1" xfId="0" applyNumberFormat="1" applyFont="1" applyBorder="1" applyAlignment="1">
      <alignment horizontal="center" vertical="center" wrapText="1"/>
    </xf>
    <xf numFmtId="164" fontId="14" fillId="5" borderId="1" xfId="0" applyNumberFormat="1" applyFont="1" applyFill="1" applyBorder="1" applyAlignment="1" applyProtection="1">
      <alignment horizontal="center" vertical="center" wrapText="1" readingOrder="1"/>
      <protection locked="0"/>
    </xf>
    <xf numFmtId="164" fontId="15" fillId="5" borderId="1" xfId="0" applyNumberFormat="1" applyFont="1" applyFill="1" applyBorder="1" applyAlignment="1">
      <alignment horizontal="center" vertical="center" wrapText="1" readingOrder="1"/>
    </xf>
    <xf numFmtId="164" fontId="7" fillId="6" borderId="1" xfId="0" applyNumberFormat="1" applyFont="1" applyFill="1" applyBorder="1" applyAlignment="1">
      <alignment horizontal="center" vertical="center" wrapText="1" readingOrder="1"/>
    </xf>
    <xf numFmtId="0" fontId="16" fillId="5" borderId="0" xfId="0" applyFont="1" applyFill="1" applyBorder="1" applyAlignment="1">
      <alignment horizontal="left" vertical="center" wrapText="1" readingOrder="1"/>
    </xf>
    <xf numFmtId="164" fontId="5" fillId="5" borderId="7" xfId="1" applyNumberFormat="1" applyFont="1" applyFill="1" applyBorder="1" applyAlignment="1">
      <alignment horizontal="center" vertical="center" wrapText="1" readingOrder="1"/>
    </xf>
    <xf numFmtId="164" fontId="7" fillId="6" borderId="1" xfId="0" applyNumberFormat="1" applyFont="1" applyFill="1" applyBorder="1" applyAlignment="1">
      <alignment horizontal="center" vertical="center" wrapText="1"/>
    </xf>
    <xf numFmtId="0" fontId="3" fillId="11" borderId="7" xfId="0" applyFont="1" applyFill="1" applyBorder="1" applyAlignment="1">
      <alignment horizontal="center" vertical="center" wrapText="1" readingOrder="1"/>
    </xf>
    <xf numFmtId="165" fontId="14" fillId="6" borderId="1" xfId="0" applyNumberFormat="1" applyFont="1" applyFill="1" applyBorder="1" applyAlignment="1" applyProtection="1">
      <alignment horizontal="center" vertical="center" wrapText="1" readingOrder="1"/>
      <protection locked="0"/>
    </xf>
    <xf numFmtId="165" fontId="0" fillId="5" borderId="1" xfId="0" applyNumberFormat="1" applyFill="1" applyBorder="1" applyAlignment="1">
      <alignment horizontal="center"/>
    </xf>
    <xf numFmtId="0" fontId="6" fillId="5" borderId="0" xfId="0" applyFont="1" applyFill="1" applyAlignment="1">
      <alignment horizontal="left" vertical="center" wrapText="1"/>
    </xf>
    <xf numFmtId="0" fontId="7" fillId="5" borderId="0" xfId="0" applyFont="1" applyFill="1" applyAlignment="1">
      <alignment horizontal="left" wrapText="1"/>
    </xf>
    <xf numFmtId="0" fontId="2" fillId="5" borderId="6" xfId="0" applyFont="1" applyFill="1" applyBorder="1" applyAlignment="1">
      <alignment horizontal="left" vertical="center" wrapText="1"/>
    </xf>
    <xf numFmtId="0" fontId="2" fillId="5" borderId="8" xfId="0" applyFont="1" applyFill="1" applyBorder="1" applyAlignment="1">
      <alignment horizontal="left" vertical="center" wrapText="1"/>
    </xf>
    <xf numFmtId="0" fontId="2" fillId="5" borderId="7" xfId="0" applyFont="1" applyFill="1" applyBorder="1" applyAlignment="1">
      <alignment horizontal="left" vertical="center" wrapText="1"/>
    </xf>
    <xf numFmtId="3" fontId="14" fillId="5" borderId="6" xfId="0" applyNumberFormat="1" applyFont="1" applyFill="1" applyBorder="1" applyAlignment="1">
      <alignment horizontal="center" vertical="center"/>
    </xf>
    <xf numFmtId="3" fontId="14" fillId="5" borderId="7" xfId="0" applyNumberFormat="1" applyFont="1" applyFill="1" applyBorder="1" applyAlignment="1">
      <alignment horizontal="center" vertical="center"/>
    </xf>
    <xf numFmtId="0" fontId="7" fillId="0" borderId="0" xfId="0" applyFont="1" applyAlignment="1">
      <alignment horizontal="left" vertical="center" wrapText="1"/>
    </xf>
    <xf numFmtId="0" fontId="7" fillId="5" borderId="0" xfId="0" applyFont="1" applyFill="1" applyAlignment="1">
      <alignment horizontal="left" vertical="center"/>
    </xf>
    <xf numFmtId="0" fontId="13" fillId="5" borderId="0" xfId="0" applyFont="1" applyFill="1" applyAlignment="1">
      <alignment horizontal="left" vertical="center" wrapText="1"/>
    </xf>
    <xf numFmtId="0" fontId="3" fillId="11" borderId="1" xfId="0" applyFont="1" applyFill="1" applyBorder="1" applyAlignment="1">
      <alignment horizontal="center" vertical="center" wrapText="1" readingOrder="1"/>
    </xf>
    <xf numFmtId="0" fontId="31" fillId="11" borderId="6" xfId="0" applyFont="1" applyFill="1" applyBorder="1" applyAlignment="1">
      <alignment horizontal="center" vertical="center" wrapText="1" readingOrder="1"/>
    </xf>
    <xf numFmtId="0" fontId="31" fillId="11" borderId="7" xfId="0" applyFont="1" applyFill="1" applyBorder="1" applyAlignment="1">
      <alignment horizontal="center" vertical="center" wrapText="1" readingOrder="1"/>
    </xf>
    <xf numFmtId="0" fontId="3" fillId="12" borderId="1" xfId="0" applyFont="1" applyFill="1" applyBorder="1" applyAlignment="1">
      <alignment horizontal="center" vertical="center" wrapText="1" readingOrder="1"/>
    </xf>
    <xf numFmtId="0" fontId="7" fillId="5" borderId="0" xfId="0" applyFont="1" applyFill="1" applyAlignment="1">
      <alignment horizontal="left" vertical="center" wrapText="1"/>
    </xf>
    <xf numFmtId="0" fontId="7" fillId="5" borderId="0" xfId="0" applyFont="1" applyFill="1" applyAlignment="1">
      <alignment horizontal="left"/>
    </xf>
    <xf numFmtId="0" fontId="16" fillId="5" borderId="6" xfId="0" applyFont="1" applyFill="1" applyBorder="1" applyAlignment="1">
      <alignment horizontal="left" vertical="center" wrapText="1" readingOrder="1"/>
    </xf>
    <xf numFmtId="0" fontId="16" fillId="5" borderId="8" xfId="0" applyFont="1" applyFill="1" applyBorder="1" applyAlignment="1">
      <alignment horizontal="left" vertical="center" wrapText="1" readingOrder="1"/>
    </xf>
    <xf numFmtId="0" fontId="16" fillId="5" borderId="7" xfId="0" applyFont="1" applyFill="1" applyBorder="1" applyAlignment="1">
      <alignment horizontal="left" vertical="center" wrapText="1" readingOrder="1"/>
    </xf>
    <xf numFmtId="0" fontId="3" fillId="11" borderId="6" xfId="0" applyFont="1" applyFill="1" applyBorder="1" applyAlignment="1">
      <alignment horizontal="center" vertical="center" wrapText="1" readingOrder="1"/>
    </xf>
    <xf numFmtId="0" fontId="3" fillId="11" borderId="7" xfId="0" applyFont="1" applyFill="1" applyBorder="1" applyAlignment="1">
      <alignment horizontal="center" vertical="center" wrapText="1" readingOrder="1"/>
    </xf>
    <xf numFmtId="0" fontId="0" fillId="0" borderId="9" xfId="0" applyBorder="1" applyAlignment="1">
      <alignment horizontal="left" vertical="top"/>
    </xf>
    <xf numFmtId="0" fontId="0" fillId="0" borderId="10" xfId="0" applyBorder="1" applyAlignment="1">
      <alignment horizontal="left" vertical="top"/>
    </xf>
    <xf numFmtId="0" fontId="0" fillId="0" borderId="9" xfId="0" applyBorder="1" applyAlignment="1">
      <alignment horizontal="center" vertical="top"/>
    </xf>
    <xf numFmtId="0" fontId="7" fillId="5" borderId="0" xfId="0" applyFont="1" applyFill="1" applyAlignment="1">
      <alignment horizontal="justify" vertical="center" wrapText="1"/>
    </xf>
    <xf numFmtId="0" fontId="12" fillId="5" borderId="0" xfId="0" applyFont="1" applyFill="1" applyAlignment="1">
      <alignment horizontal="left" vertical="center" wrapText="1" readingOrder="1"/>
    </xf>
    <xf numFmtId="0" fontId="3" fillId="11" borderId="8" xfId="0" applyFont="1" applyFill="1" applyBorder="1" applyAlignment="1">
      <alignment horizontal="center" vertical="center" wrapText="1" readingOrder="1"/>
    </xf>
    <xf numFmtId="0" fontId="0" fillId="5" borderId="0" xfId="0" applyFill="1" applyAlignment="1">
      <alignment horizontal="left" vertical="center" wrapText="1"/>
    </xf>
    <xf numFmtId="0" fontId="29" fillId="5" borderId="6" xfId="0" applyFont="1" applyFill="1" applyBorder="1" applyAlignment="1">
      <alignment horizontal="left" vertical="center" wrapText="1" readingOrder="1"/>
    </xf>
    <xf numFmtId="0" fontId="29" fillId="5" borderId="8" xfId="0" applyFont="1" applyFill="1" applyBorder="1" applyAlignment="1">
      <alignment horizontal="left" vertical="center" wrapText="1" readingOrder="1"/>
    </xf>
    <xf numFmtId="0" fontId="29" fillId="5" borderId="7" xfId="0" applyFont="1" applyFill="1" applyBorder="1" applyAlignment="1">
      <alignment horizontal="left" vertical="center" wrapText="1" readingOrder="1"/>
    </xf>
    <xf numFmtId="0" fontId="9" fillId="11" borderId="1"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1"/>
  <sheetViews>
    <sheetView tabSelected="1" zoomScale="80" zoomScaleNormal="80" workbookViewId="0">
      <selection activeCell="A2" sqref="A2"/>
    </sheetView>
  </sheetViews>
  <sheetFormatPr baseColWidth="10" defaultRowHeight="15" x14ac:dyDescent="0.25"/>
  <cols>
    <col min="1" max="1" width="31.5703125" style="8" customWidth="1"/>
    <col min="2" max="2" width="29.28515625" style="8" customWidth="1"/>
    <col min="3" max="4" width="21.85546875" style="8" customWidth="1"/>
    <col min="5" max="6" width="20.7109375" style="8" customWidth="1"/>
    <col min="7" max="8" width="21.28515625" style="8" customWidth="1"/>
    <col min="9" max="11" width="21.140625" style="8" customWidth="1"/>
    <col min="12" max="12" width="9.5703125" style="8" customWidth="1"/>
    <col min="13" max="16384" width="11.42578125" style="8"/>
  </cols>
  <sheetData>
    <row r="1" spans="1:11" ht="33.75" x14ac:dyDescent="0.25">
      <c r="A1" s="7" t="s">
        <v>9</v>
      </c>
      <c r="D1" s="9"/>
    </row>
    <row r="2" spans="1:11" ht="15" customHeight="1" x14ac:dyDescent="0.25">
      <c r="A2" s="7"/>
      <c r="D2" s="9"/>
    </row>
    <row r="4" spans="1:11" ht="78" customHeight="1" x14ac:dyDescent="0.25">
      <c r="A4" s="113" t="s">
        <v>68</v>
      </c>
      <c r="B4" s="114"/>
      <c r="C4" s="114"/>
      <c r="D4" s="114"/>
      <c r="E4" s="114"/>
      <c r="F4" s="114"/>
      <c r="G4" s="114"/>
      <c r="H4" s="114"/>
      <c r="I4" s="114"/>
      <c r="J4" s="114"/>
      <c r="K4" s="115"/>
    </row>
    <row r="5" spans="1:11" s="55" customFormat="1" x14ac:dyDescent="0.25">
      <c r="A5" s="89"/>
      <c r="B5" s="89"/>
      <c r="C5" s="89"/>
      <c r="D5" s="89"/>
      <c r="E5" s="89"/>
      <c r="F5" s="89"/>
      <c r="G5" s="89"/>
      <c r="H5" s="89"/>
      <c r="I5" s="89"/>
      <c r="J5" s="89"/>
      <c r="K5" s="89"/>
    </row>
    <row r="7" spans="1:11" ht="23.25" x14ac:dyDescent="0.35">
      <c r="A7" s="10" t="s">
        <v>21</v>
      </c>
      <c r="B7" s="11"/>
      <c r="C7" s="11"/>
      <c r="D7" s="11"/>
      <c r="E7" s="11"/>
      <c r="F7" s="11"/>
      <c r="G7" s="11"/>
      <c r="H7" s="11"/>
    </row>
    <row r="8" spans="1:11" ht="23.25" x14ac:dyDescent="0.35">
      <c r="A8" s="10" t="s">
        <v>22</v>
      </c>
      <c r="B8" s="11"/>
      <c r="C8" s="11"/>
      <c r="D8" s="11"/>
      <c r="E8" s="11"/>
      <c r="F8" s="11"/>
      <c r="G8" s="11"/>
      <c r="H8" s="11"/>
    </row>
    <row r="9" spans="1:11" ht="23.25" x14ac:dyDescent="0.35">
      <c r="A9" s="10" t="s">
        <v>13</v>
      </c>
      <c r="B9" s="11"/>
      <c r="C9" s="11"/>
      <c r="D9" s="11"/>
      <c r="E9" s="11"/>
      <c r="F9" s="11"/>
      <c r="G9" s="11"/>
      <c r="H9" s="11"/>
    </row>
    <row r="10" spans="1:11" ht="46.5" customHeight="1" x14ac:dyDescent="0.35">
      <c r="A10" s="112" t="s">
        <v>87</v>
      </c>
      <c r="B10" s="112"/>
      <c r="C10" s="112"/>
      <c r="D10" s="112"/>
      <c r="E10" s="112"/>
      <c r="F10" s="112"/>
      <c r="G10" s="112"/>
      <c r="H10" s="112"/>
      <c r="I10" s="112"/>
      <c r="J10" s="112"/>
      <c r="K10" s="112"/>
    </row>
    <row r="11" spans="1:11" ht="25.5" customHeight="1" x14ac:dyDescent="0.35">
      <c r="A11" s="12"/>
    </row>
    <row r="12" spans="1:11" s="29" customFormat="1" ht="36.75" customHeight="1" x14ac:dyDescent="0.25">
      <c r="A12" s="17" t="s">
        <v>65</v>
      </c>
      <c r="B12" s="14"/>
      <c r="C12" s="84" t="s">
        <v>66</v>
      </c>
      <c r="D12" s="14" t="s">
        <v>77</v>
      </c>
      <c r="E12" s="85"/>
      <c r="F12" s="85"/>
      <c r="G12" s="85"/>
      <c r="H12" s="85"/>
      <c r="I12" s="85"/>
      <c r="J12" s="85"/>
      <c r="K12" s="85"/>
    </row>
    <row r="13" spans="1:11" ht="61.5" customHeight="1" x14ac:dyDescent="0.25">
      <c r="A13" s="17" t="s">
        <v>8</v>
      </c>
      <c r="B13" s="14"/>
      <c r="C13" s="18">
        <v>0.05</v>
      </c>
      <c r="D13" s="120" t="s">
        <v>67</v>
      </c>
      <c r="E13" s="120"/>
      <c r="F13" s="120"/>
      <c r="G13" s="120"/>
      <c r="H13" s="120"/>
      <c r="I13" s="120"/>
      <c r="J13" s="120"/>
      <c r="K13" s="120"/>
    </row>
    <row r="14" spans="1:11" ht="25.5" customHeight="1" x14ac:dyDescent="0.25"/>
    <row r="15" spans="1:11" ht="102.75" customHeight="1" x14ac:dyDescent="0.25">
      <c r="A15" s="121" t="s">
        <v>69</v>
      </c>
      <c r="B15" s="121" t="s">
        <v>63</v>
      </c>
      <c r="C15" s="122" t="s">
        <v>78</v>
      </c>
      <c r="D15" s="123"/>
      <c r="E15" s="96" t="s">
        <v>64</v>
      </c>
      <c r="F15" s="96" t="s">
        <v>33</v>
      </c>
      <c r="G15" s="121" t="s">
        <v>28</v>
      </c>
      <c r="H15" s="121"/>
      <c r="I15" s="96" t="s">
        <v>31</v>
      </c>
      <c r="J15" s="96" t="s">
        <v>32</v>
      </c>
      <c r="K15" s="96" t="s">
        <v>34</v>
      </c>
    </row>
    <row r="16" spans="1:11" ht="23.25" x14ac:dyDescent="0.25">
      <c r="A16" s="121"/>
      <c r="B16" s="121"/>
      <c r="C16" s="96" t="s">
        <v>29</v>
      </c>
      <c r="D16" s="96" t="s">
        <v>30</v>
      </c>
      <c r="E16" s="96"/>
      <c r="F16" s="96"/>
      <c r="G16" s="96" t="s">
        <v>29</v>
      </c>
      <c r="H16" s="96" t="s">
        <v>30</v>
      </c>
      <c r="I16" s="96"/>
      <c r="J16" s="96"/>
      <c r="K16" s="96"/>
    </row>
    <row r="17" spans="1:11" ht="23.25" customHeight="1" x14ac:dyDescent="0.35">
      <c r="A17" s="121" t="s">
        <v>23</v>
      </c>
      <c r="B17" s="97" t="s">
        <v>5</v>
      </c>
      <c r="C17" s="87"/>
      <c r="D17" s="87"/>
      <c r="E17" s="19">
        <f t="shared" ref="E17:E32" si="0">IF(AND(C17&gt;=3,D17&gt;=3),1,0)</f>
        <v>0</v>
      </c>
      <c r="F17" s="21">
        <f t="shared" ref="F17:F32" si="1">E17*SUM(C17:D17)</f>
        <v>0</v>
      </c>
      <c r="G17" s="87"/>
      <c r="H17" s="87"/>
      <c r="I17" s="100" t="str">
        <f>IF(AND(G17&gt;0,H17&gt;0),(H17-G17)/H17," ")</f>
        <v xml:space="preserve"> </v>
      </c>
      <c r="J17" s="100" t="str">
        <f t="shared" ref="J17:J32" si="2">IF(ISNUMBER(I17),SIGN(I17)*MAX(0,ABS(I17)-$C$13)," ")</f>
        <v xml:space="preserve"> </v>
      </c>
      <c r="K17" s="101">
        <f t="shared" ref="K17:K32" si="3">IF(E17=1,J17*F17/F$33,0)</f>
        <v>0</v>
      </c>
    </row>
    <row r="18" spans="1:11" ht="23.25" x14ac:dyDescent="0.35">
      <c r="A18" s="121"/>
      <c r="B18" s="97" t="s">
        <v>2</v>
      </c>
      <c r="C18" s="87"/>
      <c r="D18" s="87"/>
      <c r="E18" s="19">
        <f t="shared" si="0"/>
        <v>0</v>
      </c>
      <c r="F18" s="21">
        <f t="shared" si="1"/>
        <v>0</v>
      </c>
      <c r="G18" s="87"/>
      <c r="H18" s="87"/>
      <c r="I18" s="100" t="str">
        <f t="shared" ref="I18:I32" si="4">IF(AND(G18&gt;0,H18&gt;0),(H18-G18)/H18," ")</f>
        <v xml:space="preserve"> </v>
      </c>
      <c r="J18" s="100" t="str">
        <f t="shared" si="2"/>
        <v xml:space="preserve"> </v>
      </c>
      <c r="K18" s="101">
        <f t="shared" si="3"/>
        <v>0</v>
      </c>
    </row>
    <row r="19" spans="1:11" ht="23.25" x14ac:dyDescent="0.35">
      <c r="A19" s="121"/>
      <c r="B19" s="97" t="s">
        <v>3</v>
      </c>
      <c r="C19" s="87"/>
      <c r="D19" s="87"/>
      <c r="E19" s="19">
        <f t="shared" si="0"/>
        <v>0</v>
      </c>
      <c r="F19" s="21">
        <f t="shared" si="1"/>
        <v>0</v>
      </c>
      <c r="G19" s="98"/>
      <c r="H19" s="98"/>
      <c r="I19" s="100" t="str">
        <f t="shared" si="4"/>
        <v xml:space="preserve"> </v>
      </c>
      <c r="J19" s="100" t="str">
        <f t="shared" si="2"/>
        <v xml:space="preserve"> </v>
      </c>
      <c r="K19" s="101">
        <f t="shared" si="3"/>
        <v>0</v>
      </c>
    </row>
    <row r="20" spans="1:11" ht="23.25" x14ac:dyDescent="0.35">
      <c r="A20" s="121"/>
      <c r="B20" s="97" t="s">
        <v>4</v>
      </c>
      <c r="C20" s="87"/>
      <c r="D20" s="87"/>
      <c r="E20" s="19">
        <f t="shared" si="0"/>
        <v>0</v>
      </c>
      <c r="F20" s="21">
        <f t="shared" si="1"/>
        <v>0</v>
      </c>
      <c r="G20" s="98"/>
      <c r="H20" s="98"/>
      <c r="I20" s="100" t="str">
        <f t="shared" si="4"/>
        <v xml:space="preserve"> </v>
      </c>
      <c r="J20" s="100" t="str">
        <f t="shared" si="2"/>
        <v xml:space="preserve"> </v>
      </c>
      <c r="K20" s="101">
        <f t="shared" si="3"/>
        <v>0</v>
      </c>
    </row>
    <row r="21" spans="1:11" ht="23.25" customHeight="1" x14ac:dyDescent="0.35">
      <c r="A21" s="121" t="s">
        <v>24</v>
      </c>
      <c r="B21" s="97" t="s">
        <v>5</v>
      </c>
      <c r="C21" s="87"/>
      <c r="D21" s="87"/>
      <c r="E21" s="19">
        <f t="shared" si="0"/>
        <v>0</v>
      </c>
      <c r="F21" s="21">
        <f t="shared" si="1"/>
        <v>0</v>
      </c>
      <c r="G21" s="87"/>
      <c r="H21" s="87"/>
      <c r="I21" s="100" t="str">
        <f t="shared" si="4"/>
        <v xml:space="preserve"> </v>
      </c>
      <c r="J21" s="100" t="str">
        <f t="shared" si="2"/>
        <v xml:space="preserve"> </v>
      </c>
      <c r="K21" s="101">
        <f t="shared" si="3"/>
        <v>0</v>
      </c>
    </row>
    <row r="22" spans="1:11" ht="23.25" x14ac:dyDescent="0.35">
      <c r="A22" s="121"/>
      <c r="B22" s="97" t="s">
        <v>2</v>
      </c>
      <c r="C22" s="87"/>
      <c r="D22" s="87"/>
      <c r="E22" s="19">
        <f t="shared" si="0"/>
        <v>0</v>
      </c>
      <c r="F22" s="21">
        <f t="shared" si="1"/>
        <v>0</v>
      </c>
      <c r="G22" s="87"/>
      <c r="H22" s="87"/>
      <c r="I22" s="100" t="str">
        <f t="shared" si="4"/>
        <v xml:space="preserve"> </v>
      </c>
      <c r="J22" s="100" t="str">
        <f t="shared" si="2"/>
        <v xml:space="preserve"> </v>
      </c>
      <c r="K22" s="101">
        <f t="shared" si="3"/>
        <v>0</v>
      </c>
    </row>
    <row r="23" spans="1:11" ht="23.25" x14ac:dyDescent="0.35">
      <c r="A23" s="121"/>
      <c r="B23" s="97" t="s">
        <v>3</v>
      </c>
      <c r="C23" s="87"/>
      <c r="D23" s="87"/>
      <c r="E23" s="19">
        <f t="shared" si="0"/>
        <v>0</v>
      </c>
      <c r="F23" s="21">
        <f t="shared" si="1"/>
        <v>0</v>
      </c>
      <c r="G23" s="98"/>
      <c r="H23" s="87"/>
      <c r="I23" s="100" t="str">
        <f t="shared" si="4"/>
        <v xml:space="preserve"> </v>
      </c>
      <c r="J23" s="100" t="str">
        <f t="shared" si="2"/>
        <v xml:space="preserve"> </v>
      </c>
      <c r="K23" s="101">
        <f t="shared" si="3"/>
        <v>0</v>
      </c>
    </row>
    <row r="24" spans="1:11" ht="23.25" x14ac:dyDescent="0.35">
      <c r="A24" s="121"/>
      <c r="B24" s="97" t="s">
        <v>4</v>
      </c>
      <c r="C24" s="87"/>
      <c r="D24" s="87"/>
      <c r="E24" s="19">
        <f t="shared" si="0"/>
        <v>0</v>
      </c>
      <c r="F24" s="21">
        <f t="shared" si="1"/>
        <v>0</v>
      </c>
      <c r="G24" s="98"/>
      <c r="H24" s="98"/>
      <c r="I24" s="100" t="str">
        <f t="shared" si="4"/>
        <v xml:space="preserve"> </v>
      </c>
      <c r="J24" s="100" t="str">
        <f t="shared" si="2"/>
        <v xml:space="preserve"> </v>
      </c>
      <c r="K24" s="101">
        <f t="shared" si="3"/>
        <v>0</v>
      </c>
    </row>
    <row r="25" spans="1:11" ht="23.25" customHeight="1" x14ac:dyDescent="0.35">
      <c r="A25" s="121" t="s">
        <v>25</v>
      </c>
      <c r="B25" s="97" t="s">
        <v>5</v>
      </c>
      <c r="C25" s="87"/>
      <c r="D25" s="87"/>
      <c r="E25" s="19">
        <f t="shared" si="0"/>
        <v>0</v>
      </c>
      <c r="F25" s="21">
        <f t="shared" si="1"/>
        <v>0</v>
      </c>
      <c r="G25" s="87"/>
      <c r="H25" s="87"/>
      <c r="I25" s="100" t="str">
        <f t="shared" si="4"/>
        <v xml:space="preserve"> </v>
      </c>
      <c r="J25" s="100" t="str">
        <f t="shared" si="2"/>
        <v xml:space="preserve"> </v>
      </c>
      <c r="K25" s="101">
        <f t="shared" si="3"/>
        <v>0</v>
      </c>
    </row>
    <row r="26" spans="1:11" ht="23.25" x14ac:dyDescent="0.35">
      <c r="A26" s="121"/>
      <c r="B26" s="97" t="s">
        <v>2</v>
      </c>
      <c r="C26" s="87"/>
      <c r="D26" s="87"/>
      <c r="E26" s="19">
        <f t="shared" si="0"/>
        <v>0</v>
      </c>
      <c r="F26" s="21">
        <f t="shared" si="1"/>
        <v>0</v>
      </c>
      <c r="G26" s="87"/>
      <c r="H26" s="87"/>
      <c r="I26" s="100" t="str">
        <f t="shared" si="4"/>
        <v xml:space="preserve"> </v>
      </c>
      <c r="J26" s="100" t="str">
        <f t="shared" si="2"/>
        <v xml:space="preserve"> </v>
      </c>
      <c r="K26" s="101">
        <f t="shared" si="3"/>
        <v>0</v>
      </c>
    </row>
    <row r="27" spans="1:11" ht="23.25" x14ac:dyDescent="0.35">
      <c r="A27" s="121"/>
      <c r="B27" s="97" t="s">
        <v>3</v>
      </c>
      <c r="C27" s="87"/>
      <c r="D27" s="87"/>
      <c r="E27" s="19">
        <f t="shared" si="0"/>
        <v>0</v>
      </c>
      <c r="F27" s="21">
        <f t="shared" si="1"/>
        <v>0</v>
      </c>
      <c r="G27" s="98"/>
      <c r="H27" s="98"/>
      <c r="I27" s="100" t="str">
        <f t="shared" si="4"/>
        <v xml:space="preserve"> </v>
      </c>
      <c r="J27" s="100" t="str">
        <f t="shared" si="2"/>
        <v xml:space="preserve"> </v>
      </c>
      <c r="K27" s="101">
        <f t="shared" si="3"/>
        <v>0</v>
      </c>
    </row>
    <row r="28" spans="1:11" ht="23.25" x14ac:dyDescent="0.35">
      <c r="A28" s="121"/>
      <c r="B28" s="97" t="s">
        <v>4</v>
      </c>
      <c r="C28" s="87"/>
      <c r="D28" s="87"/>
      <c r="E28" s="19">
        <f t="shared" si="0"/>
        <v>0</v>
      </c>
      <c r="F28" s="21">
        <f t="shared" si="1"/>
        <v>0</v>
      </c>
      <c r="G28" s="98"/>
      <c r="H28" s="98"/>
      <c r="I28" s="100" t="str">
        <f t="shared" si="4"/>
        <v xml:space="preserve"> </v>
      </c>
      <c r="J28" s="100" t="str">
        <f t="shared" si="2"/>
        <v xml:space="preserve"> </v>
      </c>
      <c r="K28" s="101">
        <f t="shared" si="3"/>
        <v>0</v>
      </c>
    </row>
    <row r="29" spans="1:11" ht="23.25" customHeight="1" x14ac:dyDescent="0.35">
      <c r="A29" s="121" t="s">
        <v>26</v>
      </c>
      <c r="B29" s="97" t="s">
        <v>5</v>
      </c>
      <c r="C29" s="87"/>
      <c r="D29" s="87"/>
      <c r="E29" s="19">
        <f t="shared" si="0"/>
        <v>0</v>
      </c>
      <c r="F29" s="21">
        <f t="shared" si="1"/>
        <v>0</v>
      </c>
      <c r="G29" s="87"/>
      <c r="H29" s="87"/>
      <c r="I29" s="100" t="str">
        <f t="shared" si="4"/>
        <v xml:space="preserve"> </v>
      </c>
      <c r="J29" s="100" t="str">
        <f t="shared" si="2"/>
        <v xml:space="preserve"> </v>
      </c>
      <c r="K29" s="101">
        <f t="shared" si="3"/>
        <v>0</v>
      </c>
    </row>
    <row r="30" spans="1:11" ht="23.25" x14ac:dyDescent="0.35">
      <c r="A30" s="121"/>
      <c r="B30" s="97" t="s">
        <v>2</v>
      </c>
      <c r="C30" s="87"/>
      <c r="D30" s="87"/>
      <c r="E30" s="19">
        <f t="shared" si="0"/>
        <v>0</v>
      </c>
      <c r="F30" s="21">
        <f t="shared" si="1"/>
        <v>0</v>
      </c>
      <c r="G30" s="87"/>
      <c r="H30" s="87"/>
      <c r="I30" s="100" t="str">
        <f t="shared" si="4"/>
        <v xml:space="preserve"> </v>
      </c>
      <c r="J30" s="100" t="str">
        <f t="shared" si="2"/>
        <v xml:space="preserve"> </v>
      </c>
      <c r="K30" s="101">
        <f t="shared" si="3"/>
        <v>0</v>
      </c>
    </row>
    <row r="31" spans="1:11" ht="23.25" x14ac:dyDescent="0.35">
      <c r="A31" s="121"/>
      <c r="B31" s="97" t="s">
        <v>3</v>
      </c>
      <c r="C31" s="87"/>
      <c r="D31" s="87"/>
      <c r="E31" s="19">
        <f t="shared" si="0"/>
        <v>0</v>
      </c>
      <c r="F31" s="21">
        <f t="shared" si="1"/>
        <v>0</v>
      </c>
      <c r="G31" s="98"/>
      <c r="H31" s="98"/>
      <c r="I31" s="100" t="str">
        <f t="shared" si="4"/>
        <v xml:space="preserve"> </v>
      </c>
      <c r="J31" s="100" t="str">
        <f t="shared" si="2"/>
        <v xml:space="preserve"> </v>
      </c>
      <c r="K31" s="101">
        <f t="shared" si="3"/>
        <v>0</v>
      </c>
    </row>
    <row r="32" spans="1:11" ht="23.25" x14ac:dyDescent="0.35">
      <c r="A32" s="121"/>
      <c r="B32" s="97" t="s">
        <v>4</v>
      </c>
      <c r="C32" s="87"/>
      <c r="D32" s="87"/>
      <c r="E32" s="19">
        <f t="shared" si="0"/>
        <v>0</v>
      </c>
      <c r="F32" s="21">
        <f t="shared" si="1"/>
        <v>0</v>
      </c>
      <c r="G32" s="98"/>
      <c r="H32" s="98"/>
      <c r="I32" s="100" t="str">
        <f t="shared" si="4"/>
        <v xml:space="preserve"> </v>
      </c>
      <c r="J32" s="100" t="str">
        <f t="shared" si="2"/>
        <v xml:space="preserve"> </v>
      </c>
      <c r="K32" s="101">
        <f t="shared" si="3"/>
        <v>0</v>
      </c>
    </row>
    <row r="33" spans="1:11" ht="36.75" customHeight="1" x14ac:dyDescent="0.25">
      <c r="A33" s="124" t="s">
        <v>27</v>
      </c>
      <c r="B33" s="124"/>
      <c r="C33" s="20">
        <f>SUM(C17:C32)</f>
        <v>0</v>
      </c>
      <c r="D33" s="20">
        <f>SUM(D17:D32)</f>
        <v>0</v>
      </c>
      <c r="E33" s="2"/>
      <c r="F33" s="22">
        <f>SUM(F17:F32)</f>
        <v>0</v>
      </c>
      <c r="G33" s="99" t="e">
        <f>SUMPRODUCT(G17:G32,C17:C32)/SUM(C17:C32)</f>
        <v>#DIV/0!</v>
      </c>
      <c r="H33" s="99" t="e">
        <f>SUMPRODUCT(H17:H32,D17:D32)/SUM(D17:D32)</f>
        <v>#DIV/0!</v>
      </c>
      <c r="I33" s="102" t="e">
        <f>IF(AND(G33&gt;0,H33&gt;0),(H33-G33)/H33," ")</f>
        <v>#DIV/0!</v>
      </c>
      <c r="J33" s="103"/>
      <c r="K33" s="104">
        <f>SUM(K17:K32)</f>
        <v>0</v>
      </c>
    </row>
    <row r="34" spans="1:11" ht="23.25" x14ac:dyDescent="0.25">
      <c r="C34" s="116">
        <f>C33+D33</f>
        <v>0</v>
      </c>
      <c r="D34" s="117"/>
    </row>
    <row r="35" spans="1:11" ht="30" customHeight="1" x14ac:dyDescent="0.25">
      <c r="G35" s="88"/>
      <c r="H35" s="88"/>
    </row>
    <row r="36" spans="1:11" ht="27" customHeight="1" x14ac:dyDescent="0.25">
      <c r="A36" s="28" t="s">
        <v>35</v>
      </c>
      <c r="B36" s="30"/>
      <c r="C36" s="32" t="str">
        <f>IF(SUM(C33:D33)&gt;0,IF(F33&gt;=40%*SUM(C33:D33),1,0),"#N/A")</f>
        <v>#N/A</v>
      </c>
      <c r="D36" s="86" t="str">
        <f>IF(C36=1,"Les effectifs valides pour le calcul de l'indicateur représentent plus de 40% de l'effectif total pris en compte pour le calcul des indicateurs.",IF(C36=0,"Les effectifs valides pour le calcul de l'indicateur représentent moins de 40% de l'effectif total pris en compte pour le calcul des indicateurs.",""))</f>
        <v/>
      </c>
      <c r="E36" s="29"/>
      <c r="F36" s="29"/>
      <c r="G36" s="29"/>
      <c r="H36" s="30"/>
      <c r="I36" s="29"/>
      <c r="J36" s="29"/>
      <c r="K36" s="29"/>
    </row>
    <row r="37" spans="1:11" ht="27" customHeight="1" x14ac:dyDescent="0.25">
      <c r="A37" s="118" t="s">
        <v>70</v>
      </c>
      <c r="B37" s="118"/>
      <c r="C37" s="33" t="str">
        <f>IF(C36=1,ABS(ROUND(100*K33,1)),IF(C36=0,"INCALCULABLE","#N/A"))</f>
        <v>#N/A</v>
      </c>
      <c r="D37" s="86" t="str">
        <f>IFERROR(IF(AND(C36=1,K33&gt;=0.05%),"L'écart de rémunération est en faveur des hommes.",IF(AND(C36=1,K33&lt;=-0.05%),"L'écart de rémunération est en faveur des femmes.",IF(AND(C36=1,K33&gt;-0.05%,K33&lt;0.05%),"Les femmes et les hommes sont à parité",""))),"")</f>
        <v/>
      </c>
      <c r="E37" s="29"/>
      <c r="F37" s="29"/>
      <c r="G37" s="29"/>
      <c r="H37" s="30"/>
      <c r="I37" s="29"/>
      <c r="J37" s="29"/>
      <c r="K37" s="29"/>
    </row>
    <row r="38" spans="1:11" ht="27" customHeight="1" x14ac:dyDescent="0.25">
      <c r="A38" s="119" t="s">
        <v>36</v>
      </c>
      <c r="B38" s="119"/>
      <c r="C38" s="52" t="e">
        <f>VLOOKUP(C37,Barèmes!A8:B29,2)</f>
        <v>#N/A</v>
      </c>
      <c r="D38" s="29"/>
      <c r="E38" s="29"/>
      <c r="F38" s="29"/>
      <c r="G38" s="29"/>
      <c r="H38" s="29"/>
      <c r="I38" s="29"/>
      <c r="J38" s="29"/>
      <c r="K38" s="29"/>
    </row>
    <row r="39" spans="1:11" x14ac:dyDescent="0.25">
      <c r="A39" s="29"/>
      <c r="B39" s="29"/>
      <c r="C39" s="29"/>
      <c r="D39" s="29"/>
      <c r="E39" s="29"/>
      <c r="F39" s="29"/>
      <c r="G39" s="29"/>
      <c r="H39" s="29"/>
      <c r="I39" s="29"/>
      <c r="J39" s="29"/>
      <c r="K39" s="29"/>
    </row>
    <row r="40" spans="1:11" x14ac:dyDescent="0.25">
      <c r="A40" s="29"/>
      <c r="B40" s="29"/>
      <c r="C40" s="29"/>
      <c r="D40" s="29"/>
      <c r="E40" s="29"/>
      <c r="F40" s="29"/>
      <c r="G40" s="29"/>
      <c r="H40" s="29"/>
      <c r="I40" s="29"/>
      <c r="J40" s="29"/>
      <c r="K40" s="29"/>
    </row>
    <row r="41" spans="1:11" ht="47.25" customHeight="1" x14ac:dyDescent="0.25">
      <c r="A41" s="111" t="s">
        <v>96</v>
      </c>
      <c r="B41" s="111"/>
      <c r="C41" s="111"/>
      <c r="D41" s="111"/>
      <c r="E41" s="111"/>
      <c r="F41" s="111"/>
      <c r="G41" s="111"/>
      <c r="H41" s="111"/>
      <c r="I41" s="111"/>
      <c r="J41" s="111"/>
      <c r="K41" s="111"/>
    </row>
  </sheetData>
  <mergeCells count="16">
    <mergeCell ref="A41:K41"/>
    <mergeCell ref="A10:K10"/>
    <mergeCell ref="A4:K4"/>
    <mergeCell ref="C34:D34"/>
    <mergeCell ref="A37:B37"/>
    <mergeCell ref="A38:B38"/>
    <mergeCell ref="D13:K13"/>
    <mergeCell ref="G15:H15"/>
    <mergeCell ref="A15:A16"/>
    <mergeCell ref="C15:D15"/>
    <mergeCell ref="B15:B16"/>
    <mergeCell ref="A33:B33"/>
    <mergeCell ref="A25:A28"/>
    <mergeCell ref="A21:A24"/>
    <mergeCell ref="A17:A20"/>
    <mergeCell ref="A29:A32"/>
  </mergeCells>
  <pageMargins left="0.7" right="0.7" top="0.75" bottom="0.75" header="0.3" footer="0.3"/>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4"/>
  <sheetViews>
    <sheetView zoomScale="80" zoomScaleNormal="80" workbookViewId="0">
      <selection activeCell="A2" sqref="A2"/>
    </sheetView>
  </sheetViews>
  <sheetFormatPr baseColWidth="10" defaultRowHeight="15" x14ac:dyDescent="0.25"/>
  <cols>
    <col min="1" max="1" width="42" style="8" customWidth="1"/>
    <col min="2" max="5" width="22.7109375" style="8" customWidth="1"/>
    <col min="6" max="7" width="21.85546875" style="8" customWidth="1"/>
    <col min="8" max="10" width="22.7109375" style="8" customWidth="1"/>
    <col min="11" max="11" width="9.5703125" style="8" customWidth="1"/>
    <col min="12" max="16384" width="11.42578125" style="8"/>
  </cols>
  <sheetData>
    <row r="1" spans="1:10" ht="33.75" x14ac:dyDescent="0.25">
      <c r="A1" s="7" t="s">
        <v>37</v>
      </c>
      <c r="C1" s="9"/>
    </row>
    <row r="2" spans="1:10" ht="15" customHeight="1" x14ac:dyDescent="0.25">
      <c r="A2" s="7"/>
      <c r="C2" s="9"/>
    </row>
    <row r="3" spans="1:10" s="55" customFormat="1" x14ac:dyDescent="0.25">
      <c r="A3" s="90"/>
      <c r="C3" s="91"/>
    </row>
    <row r="4" spans="1:10" s="92" customFormat="1" ht="73.5" customHeight="1" x14ac:dyDescent="0.35">
      <c r="A4" s="127" t="s">
        <v>84</v>
      </c>
      <c r="B4" s="128"/>
      <c r="C4" s="128"/>
      <c r="D4" s="128"/>
      <c r="E4" s="128"/>
      <c r="F4" s="128"/>
      <c r="G4" s="128"/>
      <c r="H4" s="128"/>
      <c r="I4" s="128"/>
      <c r="J4" s="129"/>
    </row>
    <row r="5" spans="1:10" s="92" customFormat="1" ht="14.25" customHeight="1" x14ac:dyDescent="0.35">
      <c r="A5" s="105"/>
      <c r="B5" s="105"/>
      <c r="C5" s="105"/>
      <c r="D5" s="105"/>
      <c r="E5" s="105"/>
      <c r="F5" s="105"/>
      <c r="G5" s="105"/>
      <c r="H5" s="105"/>
      <c r="I5" s="105"/>
      <c r="J5" s="105"/>
    </row>
    <row r="7" spans="1:10" s="11" customFormat="1" ht="23.25" x14ac:dyDescent="0.35">
      <c r="A7" s="10" t="s">
        <v>21</v>
      </c>
    </row>
    <row r="8" spans="1:10" s="11" customFormat="1" ht="23.25" x14ac:dyDescent="0.35">
      <c r="A8" s="10" t="s">
        <v>13</v>
      </c>
    </row>
    <row r="9" spans="1:10" s="11" customFormat="1" ht="45.75" customHeight="1" x14ac:dyDescent="0.25">
      <c r="A9" s="125" t="s">
        <v>87</v>
      </c>
      <c r="B9" s="125"/>
      <c r="C9" s="125"/>
      <c r="D9" s="125"/>
      <c r="E9" s="125"/>
      <c r="F9" s="125"/>
      <c r="G9" s="125"/>
      <c r="H9" s="125"/>
      <c r="I9" s="125"/>
      <c r="J9" s="125"/>
    </row>
    <row r="10" spans="1:10" ht="25.5" customHeight="1" x14ac:dyDescent="0.25"/>
    <row r="11" spans="1:10" ht="105" customHeight="1" x14ac:dyDescent="0.25">
      <c r="A11" s="121"/>
      <c r="B11" s="122" t="s">
        <v>78</v>
      </c>
      <c r="C11" s="123"/>
      <c r="D11" s="121" t="s">
        <v>83</v>
      </c>
      <c r="E11" s="121"/>
      <c r="F11" s="130" t="s">
        <v>71</v>
      </c>
      <c r="G11" s="131"/>
      <c r="H11" s="121" t="s">
        <v>72</v>
      </c>
      <c r="I11" s="121" t="s">
        <v>73</v>
      </c>
      <c r="J11" s="121" t="s">
        <v>40</v>
      </c>
    </row>
    <row r="12" spans="1:10" ht="29.25" customHeight="1" x14ac:dyDescent="0.25">
      <c r="A12" s="121"/>
      <c r="B12" s="96" t="s">
        <v>29</v>
      </c>
      <c r="C12" s="96" t="s">
        <v>30</v>
      </c>
      <c r="D12" s="96" t="s">
        <v>29</v>
      </c>
      <c r="E12" s="96" t="s">
        <v>30</v>
      </c>
      <c r="F12" s="96" t="s">
        <v>29</v>
      </c>
      <c r="G12" s="96" t="s">
        <v>30</v>
      </c>
      <c r="H12" s="121"/>
      <c r="I12" s="121"/>
      <c r="J12" s="121"/>
    </row>
    <row r="13" spans="1:10" ht="36.75" customHeight="1" x14ac:dyDescent="0.25">
      <c r="A13" s="3" t="s">
        <v>27</v>
      </c>
      <c r="B13" s="94">
        <f>'1- Ecart rémunération'!C33</f>
        <v>0</v>
      </c>
      <c r="C13" s="94">
        <f>'1- Ecart rémunération'!D33</f>
        <v>0</v>
      </c>
      <c r="D13" s="4"/>
      <c r="E13" s="4"/>
      <c r="F13" s="106" t="e">
        <f>D13/B13</f>
        <v>#DIV/0!</v>
      </c>
      <c r="G13" s="106" t="e">
        <f>E13/C13</f>
        <v>#DIV/0!</v>
      </c>
      <c r="H13" s="106" t="e">
        <f>G13-F13</f>
        <v>#DIV/0!</v>
      </c>
      <c r="I13" s="107" t="e">
        <f>IF(AND(0&lt;=D13,D13&lt;=B13,0&lt;=E13,E13&lt;=C13),ABS(F13-G13),"#VALEUR!")</f>
        <v>#DIV/0!</v>
      </c>
      <c r="J13" s="109" t="e">
        <f>I13*MIN(B13,C13)</f>
        <v>#DIV/0!</v>
      </c>
    </row>
    <row r="14" spans="1:10" s="92" customFormat="1" ht="23.25" customHeight="1" x14ac:dyDescent="0.35">
      <c r="A14" s="93"/>
      <c r="B14" s="24"/>
      <c r="C14" s="24"/>
      <c r="D14" s="25"/>
      <c r="E14" s="25"/>
      <c r="F14" s="25"/>
      <c r="G14" s="25"/>
      <c r="H14" s="25"/>
      <c r="I14" s="26"/>
      <c r="J14" s="26"/>
    </row>
    <row r="15" spans="1:10" s="29" customFormat="1" ht="23.25" x14ac:dyDescent="0.35">
      <c r="A15" s="28" t="s">
        <v>35</v>
      </c>
      <c r="C15" s="32">
        <f>IF(AND(B13&gt;=5,C13&gt;=5,D13+E13&gt;0),1,0)</f>
        <v>0</v>
      </c>
      <c r="D15" s="1" t="str">
        <f>IF(C15=1,"Il y a eu des augmentations et l’effectif total des salariés pris en compte pour le calcul des indicateurs compte au moins 5 femmes et 5 hommes.",IF(OR(B13&lt;5,C13&lt;5),"L’effectif total des salariés pris en compte pour le calcul des indicateurs ne compte pas au moins 5 femmes et 5 hommes.",IF(D13+E13=0,"Il n'y a pas eu d'augmentations au cours de la période de référence considérée.")))</f>
        <v>L’effectif total des salariés pris en compte pour le calcul des indicateurs ne compte pas au moins 5 femmes et 5 hommes.</v>
      </c>
      <c r="F15" s="30"/>
      <c r="G15" s="30"/>
      <c r="H15" s="30"/>
    </row>
    <row r="16" spans="1:10" s="29" customFormat="1" ht="32.25" customHeight="1" x14ac:dyDescent="0.25">
      <c r="A16" s="119" t="s">
        <v>38</v>
      </c>
      <c r="B16" s="119"/>
      <c r="C16" s="33" t="str">
        <f>IF(C15=1,ABS(ROUND(100*I13,1)),IF(C15=0,"INCALCULABLE","#N/A"))</f>
        <v>INCALCULABLE</v>
      </c>
      <c r="D16" s="14" t="str">
        <f>IFERROR(IF(AND(C15=1,H13&gt;=0.05%),"L'écart de taux d'augmentations est en faveur des hommes.",IF(AND(C15=1,H13&lt;=-0.05%),"L'écart de taux d'augmentations est en faveur des femmes.",IF(AND(C15=1,H13&gt;-0.05%,H13&lt;0.05%),"Les femmes et les hommes sont à parité",IF(C15=0,"")))),"")</f>
        <v/>
      </c>
      <c r="F16" s="30"/>
      <c r="G16" s="30"/>
      <c r="H16" s="30"/>
    </row>
    <row r="17" spans="1:10" s="29" customFormat="1" ht="46.5" customHeight="1" x14ac:dyDescent="0.25">
      <c r="A17" s="125" t="s">
        <v>76</v>
      </c>
      <c r="B17" s="125"/>
      <c r="C17" s="33" t="str">
        <f>IF(C15=1,ABS(ROUND(J13,1)),IF(C15=0,"INCALCULABLE","#N/A"))</f>
        <v>INCALCULABLE</v>
      </c>
      <c r="D17" s="14" t="str">
        <f>IFERROR(IF(AND(C15=1,H13&gt;=0.05%,C13&gt;=B13),'2 - message'!C4,IF(AND(C15=1,H13&gt;=0.05%,C13&lt;B13),'2 - message'!C5,IF(AND(C15=1,H13&lt;=-0.05%,C13&lt;=B13),'2 - message'!C8,IF(AND(C15=1,H13&lt;=-0.05%,B13&lt;C13),'2 - message'!C7," ")))),"")</f>
        <v/>
      </c>
      <c r="F17" s="37"/>
      <c r="G17" s="37"/>
      <c r="H17" s="37"/>
      <c r="I17" s="37"/>
      <c r="J17" s="37"/>
    </row>
    <row r="18" spans="1:10" s="29" customFormat="1" ht="23.25" x14ac:dyDescent="0.25">
      <c r="A18" s="28"/>
      <c r="C18" s="34"/>
      <c r="D18" s="37"/>
      <c r="F18" s="37"/>
      <c r="G18" s="37"/>
      <c r="H18" s="37"/>
      <c r="I18" s="37"/>
      <c r="J18" s="37"/>
    </row>
    <row r="19" spans="1:10" ht="45.75" customHeight="1" x14ac:dyDescent="0.35">
      <c r="A19" s="125" t="s">
        <v>74</v>
      </c>
      <c r="B19" s="125"/>
      <c r="C19" s="36" t="e">
        <f>VLOOKUP(C16,Barèmes!D8:E11,2)</f>
        <v>#N/A</v>
      </c>
      <c r="D19" s="13"/>
      <c r="F19" s="16"/>
      <c r="G19" s="16"/>
      <c r="H19" s="16"/>
    </row>
    <row r="20" spans="1:10" ht="45.75" customHeight="1" x14ac:dyDescent="0.35">
      <c r="A20" s="125" t="s">
        <v>75</v>
      </c>
      <c r="B20" s="125"/>
      <c r="C20" s="36" t="e">
        <f>VLOOKUP(C17,Barèmes!D8:E11,2)</f>
        <v>#N/A</v>
      </c>
      <c r="D20" s="13"/>
      <c r="F20" s="16"/>
      <c r="G20" s="16"/>
      <c r="H20" s="16"/>
    </row>
    <row r="21" spans="1:10" ht="23.25" x14ac:dyDescent="0.35">
      <c r="A21" s="126" t="s">
        <v>39</v>
      </c>
      <c r="B21" s="126"/>
      <c r="C21" s="23" t="e">
        <f>IF('1- Ecart rémunération'!C36=1,IF(AND('1- Ecart rémunération'!C38&lt;MAX(Barèmes!B8:B29),SIGN(H13)=-SIGN('1- Ecart rémunération'!K33),C16&gt;=0.1),MAX(Barèmes!E8:E11),MAX(C19,C20)),MAX(C19,C20))</f>
        <v>#N/A</v>
      </c>
      <c r="D21" s="13" t="str">
        <f>IF('1- Ecart rémunération'!C36=1,IF(AND('1- Ecart rémunération'!C38&lt;MAX(Barèmes!B8:B29), SIGN(H13)=-SIGN('1- Ecart rémunération'!K33),C16&gt;=0.1),"L’écart constaté étant en faveur du sexe le moins bien rémunéré (indicateur écart de rémunération), le nombre de points maximum à l’indicateur est attribué, considérant qu'une politique de rattrapage adaptée a été mise en place."," ")," ")</f>
        <v xml:space="preserve"> </v>
      </c>
      <c r="F21" s="16"/>
      <c r="G21" s="16"/>
      <c r="H21" s="16"/>
    </row>
    <row r="22" spans="1:10" x14ac:dyDescent="0.25">
      <c r="J22"/>
    </row>
    <row r="24" spans="1:10" x14ac:dyDescent="0.25">
      <c r="B24" s="27"/>
      <c r="C24" s="27"/>
    </row>
  </sheetData>
  <mergeCells count="14">
    <mergeCell ref="A20:B20"/>
    <mergeCell ref="A19:B19"/>
    <mergeCell ref="A21:B21"/>
    <mergeCell ref="A4:J4"/>
    <mergeCell ref="A16:B16"/>
    <mergeCell ref="A17:B17"/>
    <mergeCell ref="J11:J12"/>
    <mergeCell ref="A11:A12"/>
    <mergeCell ref="D11:E11"/>
    <mergeCell ref="I11:I12"/>
    <mergeCell ref="B11:C11"/>
    <mergeCell ref="F11:G11"/>
    <mergeCell ref="H11:H12"/>
    <mergeCell ref="A9:J9"/>
  </mergeCells>
  <pageMargins left="0.7" right="0.7" top="0.75" bottom="0.75" header="0.3" footer="0.3"/>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12"/>
  <sheetViews>
    <sheetView workbookViewId="0">
      <selection activeCell="C14" sqref="C14"/>
    </sheetView>
  </sheetViews>
  <sheetFormatPr baseColWidth="10" defaultRowHeight="15" x14ac:dyDescent="0.25"/>
  <cols>
    <col min="1" max="1" width="20.140625" customWidth="1"/>
    <col min="2" max="2" width="17.42578125" customWidth="1"/>
    <col min="3" max="3" width="136" customWidth="1"/>
  </cols>
  <sheetData>
    <row r="2" spans="1:3" x14ac:dyDescent="0.25">
      <c r="A2" s="134" t="s">
        <v>14</v>
      </c>
      <c r="B2" s="134"/>
      <c r="C2" s="132" t="s">
        <v>19</v>
      </c>
    </row>
    <row r="3" spans="1:3" ht="33.75" customHeight="1" x14ac:dyDescent="0.25">
      <c r="A3" s="5" t="s">
        <v>15</v>
      </c>
      <c r="B3" s="5" t="s">
        <v>16</v>
      </c>
      <c r="C3" s="133"/>
    </row>
    <row r="4" spans="1:3" x14ac:dyDescent="0.25">
      <c r="A4" t="s">
        <v>1</v>
      </c>
      <c r="B4" t="s">
        <v>0</v>
      </c>
      <c r="C4" s="6" t="s">
        <v>79</v>
      </c>
    </row>
    <row r="5" spans="1:3" x14ac:dyDescent="0.25">
      <c r="A5" t="s">
        <v>1</v>
      </c>
      <c r="B5" t="s">
        <v>1</v>
      </c>
      <c r="C5" s="6" t="s">
        <v>80</v>
      </c>
    </row>
    <row r="6" spans="1:3" x14ac:dyDescent="0.25">
      <c r="A6" t="s">
        <v>1</v>
      </c>
      <c r="B6" t="s">
        <v>18</v>
      </c>
      <c r="C6" t="str">
        <f>C4</f>
        <v>Si ce nombre de femmes supplémentaires avait bénéficié d'une augmentation, les taux d'augmentations seraient égaux entre femmes et hommes.</v>
      </c>
    </row>
    <row r="7" spans="1:3" x14ac:dyDescent="0.25">
      <c r="A7" t="s">
        <v>0</v>
      </c>
      <c r="B7" t="s">
        <v>0</v>
      </c>
      <c r="C7" s="6" t="s">
        <v>81</v>
      </c>
    </row>
    <row r="8" spans="1:3" x14ac:dyDescent="0.25">
      <c r="A8" t="s">
        <v>0</v>
      </c>
      <c r="B8" t="s">
        <v>1</v>
      </c>
      <c r="C8" s="6" t="s">
        <v>82</v>
      </c>
    </row>
    <row r="9" spans="1:3" x14ac:dyDescent="0.25">
      <c r="A9" t="s">
        <v>0</v>
      </c>
      <c r="B9" t="s">
        <v>18</v>
      </c>
      <c r="C9" t="str">
        <f>C8</f>
        <v>Si ce nombre d'hommes supplémentaires avait bénéficié d'une augmentation, les taux d'augmentations seraient égaux entre femmes et hommes.</v>
      </c>
    </row>
    <row r="10" spans="1:3" x14ac:dyDescent="0.25">
      <c r="A10" t="s">
        <v>17</v>
      </c>
      <c r="B10" t="s">
        <v>0</v>
      </c>
    </row>
    <row r="11" spans="1:3" x14ac:dyDescent="0.25">
      <c r="A11" t="s">
        <v>17</v>
      </c>
      <c r="B11" t="s">
        <v>1</v>
      </c>
    </row>
    <row r="12" spans="1:3" x14ac:dyDescent="0.25">
      <c r="A12" t="s">
        <v>17</v>
      </c>
      <c r="B12" t="s">
        <v>18</v>
      </c>
    </row>
  </sheetData>
  <mergeCells count="2">
    <mergeCell ref="C2:C3"/>
    <mergeCell ref="A2: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1AF6-476A-443B-B5B1-F1446B670D75}">
  <sheetPr>
    <pageSetUpPr fitToPage="1"/>
  </sheetPr>
  <dimension ref="A1:N18"/>
  <sheetViews>
    <sheetView zoomScale="80" zoomScaleNormal="80" workbookViewId="0">
      <selection activeCell="A2" sqref="A2"/>
    </sheetView>
  </sheetViews>
  <sheetFormatPr baseColWidth="10" defaultRowHeight="15" x14ac:dyDescent="0.25"/>
  <cols>
    <col min="1" max="2" width="30.28515625" style="8" customWidth="1"/>
    <col min="3" max="3" width="24.5703125" style="8" customWidth="1"/>
    <col min="4" max="4" width="19.28515625" style="8" customWidth="1"/>
    <col min="5" max="5" width="9.5703125" style="8" customWidth="1"/>
    <col min="6" max="16384" width="11.42578125" style="8"/>
  </cols>
  <sheetData>
    <row r="1" spans="1:14" ht="69" customHeight="1" x14ac:dyDescent="0.25">
      <c r="A1" s="136" t="s">
        <v>88</v>
      </c>
      <c r="B1" s="136"/>
      <c r="C1" s="136"/>
      <c r="D1" s="136"/>
      <c r="E1" s="136"/>
      <c r="F1" s="136"/>
      <c r="G1" s="136"/>
      <c r="H1" s="136"/>
      <c r="I1" s="136"/>
      <c r="J1" s="136"/>
      <c r="K1" s="136"/>
      <c r="L1" s="136"/>
      <c r="M1" s="39"/>
    </row>
    <row r="2" spans="1:14" ht="15" customHeight="1" x14ac:dyDescent="0.25">
      <c r="A2" s="42"/>
      <c r="B2" s="39"/>
      <c r="C2" s="39"/>
      <c r="D2" s="39"/>
      <c r="E2" s="39"/>
      <c r="F2" s="39"/>
      <c r="G2" s="39"/>
      <c r="H2" s="39"/>
      <c r="I2" s="39"/>
      <c r="J2" s="39"/>
      <c r="K2" s="39"/>
      <c r="L2" s="39"/>
      <c r="M2" s="39"/>
    </row>
    <row r="4" spans="1:14" s="15" customFormat="1" ht="23.25" x14ac:dyDescent="0.35">
      <c r="A4" s="135" t="s">
        <v>21</v>
      </c>
      <c r="B4" s="135"/>
      <c r="C4" s="135"/>
      <c r="D4" s="135"/>
      <c r="E4" s="135"/>
      <c r="F4" s="135"/>
      <c r="G4" s="135"/>
      <c r="H4" s="135"/>
      <c r="I4" s="135"/>
      <c r="J4" s="135"/>
      <c r="K4" s="135"/>
      <c r="L4" s="135"/>
    </row>
    <row r="5" spans="1:14" s="15" customFormat="1" ht="23.25" x14ac:dyDescent="0.35">
      <c r="A5" s="135" t="s">
        <v>13</v>
      </c>
      <c r="B5" s="135"/>
      <c r="C5" s="135"/>
      <c r="D5" s="135"/>
      <c r="E5" s="135"/>
      <c r="F5" s="135"/>
      <c r="G5" s="135"/>
      <c r="H5" s="135"/>
      <c r="I5" s="135"/>
      <c r="J5" s="135"/>
      <c r="K5" s="135"/>
      <c r="L5" s="135"/>
    </row>
    <row r="6" spans="1:14" s="15" customFormat="1" ht="68.25" customHeight="1" x14ac:dyDescent="0.35">
      <c r="A6" s="135" t="s">
        <v>87</v>
      </c>
      <c r="B6" s="135"/>
      <c r="C6" s="135"/>
      <c r="D6" s="135"/>
      <c r="E6" s="135"/>
      <c r="F6" s="135"/>
      <c r="G6" s="135"/>
      <c r="H6" s="135"/>
      <c r="I6" s="135"/>
      <c r="J6" s="135"/>
      <c r="K6" s="135"/>
      <c r="L6" s="135"/>
    </row>
    <row r="7" spans="1:14" ht="25.5" customHeight="1" x14ac:dyDescent="0.25"/>
    <row r="8" spans="1:14" ht="74.25" customHeight="1" x14ac:dyDescent="0.25">
      <c r="A8" s="121" t="s">
        <v>89</v>
      </c>
      <c r="B8" s="121"/>
      <c r="C8" s="121" t="s">
        <v>91</v>
      </c>
    </row>
    <row r="9" spans="1:14" ht="23.25" x14ac:dyDescent="0.25">
      <c r="A9" s="108" t="s">
        <v>41</v>
      </c>
      <c r="B9" s="96" t="s">
        <v>90</v>
      </c>
      <c r="C9" s="121"/>
    </row>
    <row r="10" spans="1:14" ht="36" customHeight="1" x14ac:dyDescent="0.25">
      <c r="A10" s="4"/>
      <c r="B10" s="4"/>
      <c r="C10" s="83" t="str">
        <f>IF(C12=1,IF(AND(B10&gt;=0,B10&lt;=A10),B10/A10,"ERREUR"),IF(AND(A10=0,B10&gt;0),"ERREUR",""))</f>
        <v/>
      </c>
    </row>
    <row r="11" spans="1:14" ht="25.5" customHeight="1" x14ac:dyDescent="0.25"/>
    <row r="12" spans="1:14" ht="26.25" customHeight="1" x14ac:dyDescent="0.35">
      <c r="A12" s="28" t="s">
        <v>35</v>
      </c>
      <c r="B12" s="29"/>
      <c r="C12" s="40" t="str">
        <f>IF(ISBLANK(A10),"#N/A",IF(A10&gt;0,1,0))</f>
        <v>#N/A</v>
      </c>
      <c r="D12" s="14" t="str">
        <f>IF(C12=1,"Il y a eu au moins un retour de congé maternité ou d'adoption avec augmentation pendant ce congé.",IF(AND(A10&lt;&gt;"",A10=0,ISBLANK(B10)),"Il n'y a pas eu de retours de congé maternité ou d'adoption au cours de la période de référence annuelle considérée.",IF(AND(A10&lt;&gt;"",B10&lt;&gt;"",A10=0,B10=0),"Il n'y a pas eu d'augmentations salariales pendant la durée du ou des congés maternité ou d'adoption","")))</f>
        <v/>
      </c>
      <c r="E12" s="16"/>
    </row>
    <row r="13" spans="1:14" ht="26.25" customHeight="1" x14ac:dyDescent="0.35">
      <c r="A13" s="125" t="s">
        <v>38</v>
      </c>
      <c r="B13" s="125"/>
      <c r="C13" s="43" t="str">
        <f>IF(C12=1,ABS(ROUND(100*C10,1)),IF(C12=0,"INCALCULABLE","#N/A"))</f>
        <v>#N/A</v>
      </c>
      <c r="D13" s="31"/>
      <c r="E13" s="13"/>
    </row>
    <row r="14" spans="1:14" ht="26.25" customHeight="1" x14ac:dyDescent="0.25">
      <c r="A14" s="119" t="s">
        <v>42</v>
      </c>
      <c r="B14" s="119"/>
      <c r="C14" s="41" t="e">
        <f>VLOOKUP(C13,Barèmes!G8:H9,2)</f>
        <v>#N/A</v>
      </c>
      <c r="D14" s="14" t="s">
        <v>62</v>
      </c>
      <c r="E14" s="14"/>
      <c r="F14" s="14"/>
      <c r="G14" s="14"/>
      <c r="H14" s="14"/>
      <c r="I14" s="14"/>
      <c r="J14" s="14"/>
      <c r="K14" s="14"/>
      <c r="L14" s="14"/>
      <c r="M14" s="14"/>
      <c r="N14" s="14"/>
    </row>
    <row r="17" spans="1:4" ht="19.5" customHeight="1" x14ac:dyDescent="0.25">
      <c r="A17" s="44" t="s">
        <v>92</v>
      </c>
      <c r="B17" s="45"/>
      <c r="C17" s="45"/>
      <c r="D17" s="45"/>
    </row>
    <row r="18" spans="1:4" ht="19.5" customHeight="1" x14ac:dyDescent="0.25">
      <c r="A18" s="44" t="s">
        <v>94</v>
      </c>
      <c r="B18" s="44"/>
      <c r="C18" s="44"/>
      <c r="D18" s="44"/>
    </row>
  </sheetData>
  <mergeCells count="8">
    <mergeCell ref="A6:L6"/>
    <mergeCell ref="A1:L1"/>
    <mergeCell ref="A4:L4"/>
    <mergeCell ref="A5:L5"/>
    <mergeCell ref="A14:B14"/>
    <mergeCell ref="A8:B8"/>
    <mergeCell ref="C8:C9"/>
    <mergeCell ref="A13:B13"/>
  </mergeCells>
  <pageMargins left="0.7" right="0.7" top="0.75" bottom="0.75" header="0.3" footer="0.3"/>
  <pageSetup paperSize="9" scale="60" orientation="landscape" r:id="rId1"/>
  <ignoredErrors>
    <ignoredError sqref="C12" emptyCellReference="1"/>
    <ignoredError sqref="C14" evalError="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C3C8B-6611-4F7E-B9AB-90B2560171DF}">
  <sheetPr>
    <pageSetUpPr fitToPage="1"/>
  </sheetPr>
  <dimension ref="A1:L13"/>
  <sheetViews>
    <sheetView zoomScale="80" zoomScaleNormal="80" workbookViewId="0">
      <selection activeCell="A2" sqref="A2"/>
    </sheetView>
  </sheetViews>
  <sheetFormatPr baseColWidth="10" defaultRowHeight="15" x14ac:dyDescent="0.25"/>
  <cols>
    <col min="1" max="3" width="25.5703125" style="8" customWidth="1"/>
    <col min="4" max="4" width="27.42578125" style="8" customWidth="1"/>
    <col min="5" max="5" width="26.85546875" style="8" customWidth="1"/>
    <col min="6" max="6" width="9.5703125" style="8" customWidth="1"/>
    <col min="7" max="16384" width="11.42578125" style="8"/>
  </cols>
  <sheetData>
    <row r="1" spans="1:12" ht="33.75" x14ac:dyDescent="0.25">
      <c r="A1" s="7" t="s">
        <v>43</v>
      </c>
      <c r="C1" s="9"/>
      <c r="D1" s="9"/>
    </row>
    <row r="2" spans="1:12" ht="15" customHeight="1" x14ac:dyDescent="0.25">
      <c r="A2" s="7"/>
      <c r="C2" s="9"/>
      <c r="D2" s="9"/>
    </row>
    <row r="4" spans="1:12" s="15" customFormat="1" ht="23.25" x14ac:dyDescent="0.35">
      <c r="A4" s="10" t="s">
        <v>44</v>
      </c>
    </row>
    <row r="5" spans="1:12" s="15" customFormat="1" ht="23.25" x14ac:dyDescent="0.35">
      <c r="A5" s="10" t="s">
        <v>13</v>
      </c>
    </row>
    <row r="6" spans="1:12" s="15" customFormat="1" ht="72" customHeight="1" x14ac:dyDescent="0.35">
      <c r="A6" s="135" t="s">
        <v>87</v>
      </c>
      <c r="B6" s="135"/>
      <c r="C6" s="135"/>
      <c r="D6" s="135"/>
      <c r="E6" s="135"/>
      <c r="F6" s="135"/>
      <c r="G6" s="135"/>
      <c r="H6" s="135"/>
      <c r="I6" s="135"/>
      <c r="J6" s="135"/>
      <c r="K6" s="135"/>
      <c r="L6" s="135"/>
    </row>
    <row r="7" spans="1:12" ht="25.5" customHeight="1" x14ac:dyDescent="0.25"/>
    <row r="8" spans="1:12" ht="74.25" customHeight="1" x14ac:dyDescent="0.25">
      <c r="A8" s="130" t="s">
        <v>95</v>
      </c>
      <c r="B8" s="137"/>
      <c r="C8" s="131"/>
      <c r="D8" s="121" t="s">
        <v>45</v>
      </c>
    </row>
    <row r="9" spans="1:12" ht="23.25" x14ac:dyDescent="0.25">
      <c r="A9" s="96" t="s">
        <v>29</v>
      </c>
      <c r="B9" s="96" t="s">
        <v>30</v>
      </c>
      <c r="C9" s="96" t="s">
        <v>46</v>
      </c>
      <c r="D9" s="121"/>
    </row>
    <row r="10" spans="1:12" ht="45" customHeight="1" x14ac:dyDescent="0.25">
      <c r="A10" s="4"/>
      <c r="B10" s="4"/>
      <c r="C10" s="46">
        <f>A10+B10</f>
        <v>0</v>
      </c>
      <c r="D10" s="47" t="str">
        <f>IF(C10=10,MIN(A10,B10),"TOTAL différent de 10")</f>
        <v>TOTAL différent de 10</v>
      </c>
    </row>
    <row r="11" spans="1:12" ht="25.5" customHeight="1" x14ac:dyDescent="0.35">
      <c r="A11" s="48"/>
      <c r="B11" s="49"/>
      <c r="C11" s="49"/>
      <c r="D11" s="49"/>
      <c r="E11" s="50"/>
    </row>
    <row r="12" spans="1:12" ht="43.5" customHeight="1" x14ac:dyDescent="0.25">
      <c r="A12" s="125" t="s">
        <v>61</v>
      </c>
      <c r="B12" s="138"/>
      <c r="C12" s="51" t="str">
        <f>IF(D10&lt;&gt;"TOTAL différent de 10",D10,"#N/A")</f>
        <v>#N/A</v>
      </c>
      <c r="D12" s="14" t="str">
        <f>IF(C10=10,IF(A10&gt;B10,"Les femmes sont sur-représentées parmi les salariés les mieux rémunérés.",IF(B10&gt;A10,"Les hommes sont sur-représentés parmi les salariés les mieux rémunérés.","Les hommes et les femmes sont à parité parmi les salariés les mieux rémunérés."))," ")</f>
        <v xml:space="preserve"> </v>
      </c>
    </row>
    <row r="13" spans="1:12" ht="43.5" customHeight="1" x14ac:dyDescent="0.25">
      <c r="A13" s="119" t="s">
        <v>47</v>
      </c>
      <c r="B13" s="119"/>
      <c r="C13" s="52" t="e">
        <f>VLOOKUP(C12,Barèmes!J8:K10,2)</f>
        <v>#N/A</v>
      </c>
    </row>
  </sheetData>
  <mergeCells count="5">
    <mergeCell ref="A8:C8"/>
    <mergeCell ref="D8:D9"/>
    <mergeCell ref="A12:B12"/>
    <mergeCell ref="A13:B13"/>
    <mergeCell ref="A6:L6"/>
  </mergeCells>
  <pageMargins left="0.7" right="0.7" top="0.75" bottom="0.75" header="0.3" footer="0.3"/>
  <pageSetup paperSize="9" scale="62" orientation="landscape" r:id="rId1"/>
  <ignoredErrors>
    <ignoredError sqref="C13" evalError="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
  <sheetViews>
    <sheetView zoomScale="80" zoomScaleNormal="80" workbookViewId="0">
      <selection activeCell="A2" sqref="A2"/>
    </sheetView>
  </sheetViews>
  <sheetFormatPr baseColWidth="10" defaultRowHeight="15" x14ac:dyDescent="0.25"/>
  <cols>
    <col min="1" max="1" width="55.42578125" style="8" customWidth="1"/>
    <col min="2" max="6" width="25.7109375" style="8" customWidth="1"/>
    <col min="7" max="16384" width="11.42578125" style="8"/>
  </cols>
  <sheetData>
    <row r="1" spans="1:6" ht="33.75" x14ac:dyDescent="0.25">
      <c r="A1" s="7" t="s">
        <v>51</v>
      </c>
    </row>
    <row r="2" spans="1:6" ht="14.25" customHeight="1" x14ac:dyDescent="0.25">
      <c r="A2" s="61"/>
    </row>
    <row r="4" spans="1:6" s="11" customFormat="1" ht="23.25" x14ac:dyDescent="0.35">
      <c r="A4" s="63" t="s">
        <v>52</v>
      </c>
      <c r="B4" s="15"/>
    </row>
    <row r="5" spans="1:6" s="11" customFormat="1" ht="23.25" x14ac:dyDescent="0.35">
      <c r="A5" s="63"/>
      <c r="B5" s="15"/>
    </row>
    <row r="6" spans="1:6" s="11" customFormat="1" ht="100.5" customHeight="1" x14ac:dyDescent="0.25">
      <c r="A6" s="139" t="s">
        <v>85</v>
      </c>
      <c r="B6" s="140"/>
      <c r="C6" s="140"/>
      <c r="D6" s="140"/>
      <c r="E6" s="140"/>
      <c r="F6" s="141"/>
    </row>
    <row r="7" spans="1:6" s="11" customFormat="1" x14ac:dyDescent="0.25">
      <c r="A7" s="54"/>
    </row>
    <row r="9" spans="1:6" ht="85.5" customHeight="1" thickBot="1" x14ac:dyDescent="0.3">
      <c r="A9" s="62"/>
      <c r="B9" s="64" t="s">
        <v>53</v>
      </c>
      <c r="C9" s="64" t="s">
        <v>56</v>
      </c>
      <c r="D9" s="64" t="s">
        <v>54</v>
      </c>
      <c r="E9" s="64" t="s">
        <v>93</v>
      </c>
      <c r="F9" s="64" t="s">
        <v>55</v>
      </c>
    </row>
    <row r="10" spans="1:6" ht="50.1" customHeight="1" thickTop="1" thickBot="1" x14ac:dyDescent="0.3">
      <c r="A10" s="65" t="s">
        <v>57</v>
      </c>
      <c r="B10" s="70" t="str">
        <f>'1- Ecart rémunération'!C36</f>
        <v>#N/A</v>
      </c>
      <c r="C10" s="71">
        <v>40</v>
      </c>
      <c r="D10" s="82" t="str">
        <f>'1- Ecart rémunération'!C37</f>
        <v>#N/A</v>
      </c>
      <c r="E10" s="71" t="e">
        <f>B10*C10</f>
        <v>#VALUE!</v>
      </c>
      <c r="F10" s="70" t="str">
        <f>IF(B10=1,'1- Ecart rémunération'!C38,IF(B10=0,"","#N/A"))</f>
        <v>#N/A</v>
      </c>
    </row>
    <row r="11" spans="1:6" ht="56.25" customHeight="1" thickBot="1" x14ac:dyDescent="0.3">
      <c r="A11" s="66" t="s">
        <v>60</v>
      </c>
      <c r="B11" s="74">
        <f>'2- Ecart augmentations'!C15</f>
        <v>0</v>
      </c>
      <c r="C11" s="72">
        <v>35</v>
      </c>
      <c r="D11" s="73" t="str">
        <f>IF(B11=1,MIN('2- Ecart augmentations'!C16,'2- Ecart augmentations'!C17),IF(B11=0,"INCALCULABLE","#N/A"))</f>
        <v>INCALCULABLE</v>
      </c>
      <c r="E11" s="72">
        <f>B11*C11</f>
        <v>0</v>
      </c>
      <c r="F11" s="72" t="str">
        <f>IF(B11=1,'2- Ecart augmentations'!C21,IF(B11=0,"","#N/A"))</f>
        <v/>
      </c>
    </row>
    <row r="12" spans="1:6" ht="60" customHeight="1" thickBot="1" x14ac:dyDescent="0.3">
      <c r="A12" s="66" t="s">
        <v>58</v>
      </c>
      <c r="B12" s="72" t="str">
        <f>'3- Retour maternité'!C12</f>
        <v>#N/A</v>
      </c>
      <c r="C12" s="72">
        <v>15</v>
      </c>
      <c r="D12" s="74" t="str">
        <f>'3- Retour maternité'!C13</f>
        <v>#N/A</v>
      </c>
      <c r="E12" s="72" t="e">
        <f>B12*C12</f>
        <v>#VALUE!</v>
      </c>
      <c r="F12" s="74" t="str">
        <f>IF(B12=1,'3- Retour maternité'!C14,IF(B12=0,"","#N/A"))</f>
        <v>#N/A</v>
      </c>
    </row>
    <row r="13" spans="1:6" ht="60.75" customHeight="1" x14ac:dyDescent="0.25">
      <c r="A13" s="67" t="s">
        <v>59</v>
      </c>
      <c r="B13" s="75">
        <v>1</v>
      </c>
      <c r="C13" s="76">
        <v>10</v>
      </c>
      <c r="D13" s="75" t="str">
        <f>'4- 10 + hautes rémunérations'!C12</f>
        <v>#N/A</v>
      </c>
      <c r="E13" s="76">
        <f>B13*C13</f>
        <v>10</v>
      </c>
      <c r="F13" s="75" t="e">
        <f>'4- 10 + hautes rémunérations'!C13</f>
        <v>#N/A</v>
      </c>
    </row>
    <row r="14" spans="1:6" ht="45" customHeight="1" x14ac:dyDescent="0.25">
      <c r="A14" s="68" t="s">
        <v>12</v>
      </c>
      <c r="B14" s="77"/>
      <c r="C14" s="79"/>
      <c r="D14" s="77"/>
      <c r="E14" s="79" t="e">
        <f>SUM(E10:E13)</f>
        <v>#VALUE!</v>
      </c>
      <c r="F14" s="78" t="e">
        <f>SUM(F10:F13)</f>
        <v>#N/A</v>
      </c>
    </row>
    <row r="15" spans="1:6" ht="45" customHeight="1" x14ac:dyDescent="0.25">
      <c r="A15" s="69" t="s">
        <v>11</v>
      </c>
      <c r="B15" s="80"/>
      <c r="C15" s="81"/>
      <c r="D15" s="80"/>
      <c r="E15" s="81">
        <v>100</v>
      </c>
      <c r="F15" s="95" t="e">
        <f>IF(E14&gt;=75,F14*100/E14,"INCALCULABLE")</f>
        <v>#VALUE!</v>
      </c>
    </row>
    <row r="16" spans="1:6" ht="21" x14ac:dyDescent="0.35">
      <c r="A16" s="13"/>
    </row>
  </sheetData>
  <mergeCells count="1">
    <mergeCell ref="A6:F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2"/>
  <sheetViews>
    <sheetView workbookViewId="0">
      <selection activeCell="B3" sqref="B3"/>
    </sheetView>
  </sheetViews>
  <sheetFormatPr baseColWidth="10" defaultRowHeight="15" x14ac:dyDescent="0.25"/>
  <cols>
    <col min="1" max="2" width="13.7109375" style="8" customWidth="1"/>
    <col min="3" max="3" width="4.28515625" style="8" customWidth="1"/>
    <col min="4" max="5" width="13.7109375" style="8" customWidth="1"/>
    <col min="6" max="6" width="4.28515625" style="8" customWidth="1"/>
    <col min="7" max="8" width="15.7109375" style="8" customWidth="1"/>
    <col min="9" max="9" width="4.28515625" style="8" customWidth="1"/>
    <col min="10" max="11" width="15.7109375" style="8" customWidth="1"/>
    <col min="12" max="16384" width="11.42578125" style="8"/>
  </cols>
  <sheetData>
    <row r="1" spans="1:11" ht="33.75" x14ac:dyDescent="0.25">
      <c r="A1" s="7" t="s">
        <v>86</v>
      </c>
    </row>
    <row r="4" spans="1:11" ht="21" x14ac:dyDescent="0.35">
      <c r="A4" s="53" t="s">
        <v>50</v>
      </c>
    </row>
    <row r="5" spans="1:11" s="55" customFormat="1" ht="25.5" customHeight="1" x14ac:dyDescent="0.25">
      <c r="A5" s="54"/>
    </row>
    <row r="6" spans="1:11" ht="81.75" customHeight="1" x14ac:dyDescent="0.25">
      <c r="A6" s="142" t="s">
        <v>10</v>
      </c>
      <c r="B6" s="142"/>
      <c r="C6" s="35"/>
      <c r="D6" s="142" t="s">
        <v>49</v>
      </c>
      <c r="E6" s="142"/>
      <c r="F6" s="35"/>
      <c r="G6" s="142" t="s">
        <v>48</v>
      </c>
      <c r="H6" s="142"/>
      <c r="I6" s="35"/>
      <c r="J6" s="142" t="s">
        <v>20</v>
      </c>
      <c r="K6" s="142"/>
    </row>
    <row r="7" spans="1:11" x14ac:dyDescent="0.25">
      <c r="A7" s="56" t="s">
        <v>6</v>
      </c>
      <c r="B7" s="56" t="s">
        <v>7</v>
      </c>
      <c r="C7" s="38"/>
      <c r="D7" s="56" t="s">
        <v>6</v>
      </c>
      <c r="E7" s="56" t="s">
        <v>7</v>
      </c>
      <c r="F7" s="38"/>
      <c r="G7" s="56" t="s">
        <v>6</v>
      </c>
      <c r="H7" s="56" t="s">
        <v>7</v>
      </c>
      <c r="I7" s="38"/>
      <c r="J7" s="56" t="s">
        <v>6</v>
      </c>
      <c r="K7" s="56" t="s">
        <v>7</v>
      </c>
    </row>
    <row r="8" spans="1:11" x14ac:dyDescent="0.25">
      <c r="A8" s="110">
        <v>0</v>
      </c>
      <c r="B8" s="56">
        <v>40</v>
      </c>
      <c r="C8" s="38"/>
      <c r="D8" s="110">
        <v>0</v>
      </c>
      <c r="E8" s="56">
        <v>35</v>
      </c>
      <c r="F8" s="38"/>
      <c r="G8" s="57">
        <v>0</v>
      </c>
      <c r="H8" s="56">
        <v>0</v>
      </c>
      <c r="I8" s="38"/>
      <c r="J8" s="57">
        <v>0</v>
      </c>
      <c r="K8" s="56">
        <v>0</v>
      </c>
    </row>
    <row r="9" spans="1:11" x14ac:dyDescent="0.25">
      <c r="A9" s="110">
        <v>0.05</v>
      </c>
      <c r="B9" s="56">
        <v>39</v>
      </c>
      <c r="C9" s="38"/>
      <c r="D9" s="110">
        <v>2.0499999999999998</v>
      </c>
      <c r="E9" s="56">
        <v>25</v>
      </c>
      <c r="F9" s="38"/>
      <c r="G9" s="57">
        <v>100</v>
      </c>
      <c r="H9" s="56">
        <v>15</v>
      </c>
      <c r="I9" s="38"/>
      <c r="J9" s="57">
        <v>2</v>
      </c>
      <c r="K9" s="56">
        <v>5</v>
      </c>
    </row>
    <row r="10" spans="1:11" x14ac:dyDescent="0.25">
      <c r="A10" s="110">
        <v>1.05</v>
      </c>
      <c r="B10" s="56">
        <v>38</v>
      </c>
      <c r="C10" s="38"/>
      <c r="D10" s="110">
        <v>5.05</v>
      </c>
      <c r="E10" s="56">
        <v>15</v>
      </c>
      <c r="F10" s="38"/>
      <c r="G10" s="38"/>
      <c r="H10" s="38"/>
      <c r="I10" s="38"/>
      <c r="J10" s="57">
        <v>4</v>
      </c>
      <c r="K10" s="56">
        <v>10</v>
      </c>
    </row>
    <row r="11" spans="1:11" x14ac:dyDescent="0.25">
      <c r="A11" s="110">
        <v>2.0499999999999998</v>
      </c>
      <c r="B11" s="56">
        <v>37</v>
      </c>
      <c r="C11" s="38"/>
      <c r="D11" s="110">
        <v>10.050000000000001</v>
      </c>
      <c r="E11" s="56">
        <v>0</v>
      </c>
      <c r="F11" s="38"/>
      <c r="G11" s="38"/>
      <c r="H11" s="38"/>
      <c r="I11" s="38"/>
      <c r="J11" s="58"/>
      <c r="K11" s="38"/>
    </row>
    <row r="12" spans="1:11" x14ac:dyDescent="0.25">
      <c r="A12" s="110">
        <v>3.05</v>
      </c>
      <c r="B12" s="56">
        <v>36</v>
      </c>
      <c r="C12" s="38"/>
      <c r="D12" s="59"/>
      <c r="E12" s="38"/>
      <c r="F12" s="38"/>
      <c r="G12" s="38"/>
      <c r="H12" s="38"/>
      <c r="I12" s="38"/>
      <c r="J12" s="38"/>
      <c r="K12" s="38"/>
    </row>
    <row r="13" spans="1:11" x14ac:dyDescent="0.25">
      <c r="A13" s="110">
        <v>4.05</v>
      </c>
      <c r="B13" s="56">
        <v>35</v>
      </c>
      <c r="C13" s="38"/>
      <c r="D13" s="59"/>
      <c r="E13" s="38"/>
      <c r="F13" s="38"/>
      <c r="G13" s="38"/>
      <c r="H13" s="38"/>
      <c r="I13" s="38"/>
      <c r="J13" s="38"/>
      <c r="K13" s="38"/>
    </row>
    <row r="14" spans="1:11" x14ac:dyDescent="0.25">
      <c r="A14" s="110">
        <v>5.05</v>
      </c>
      <c r="B14" s="56">
        <v>34</v>
      </c>
      <c r="C14" s="38"/>
      <c r="D14" s="59"/>
      <c r="E14" s="38"/>
      <c r="F14" s="38"/>
      <c r="G14" s="38"/>
      <c r="H14" s="38"/>
      <c r="I14" s="38"/>
      <c r="J14" s="38"/>
      <c r="K14" s="38"/>
    </row>
    <row r="15" spans="1:11" x14ac:dyDescent="0.25">
      <c r="A15" s="110">
        <v>6.05</v>
      </c>
      <c r="B15" s="56">
        <v>33</v>
      </c>
      <c r="C15" s="38"/>
      <c r="D15" s="59"/>
      <c r="E15" s="38"/>
      <c r="F15" s="38"/>
      <c r="G15" s="38"/>
      <c r="H15" s="38"/>
      <c r="I15" s="38"/>
      <c r="J15" s="38"/>
      <c r="K15" s="38"/>
    </row>
    <row r="16" spans="1:11" x14ac:dyDescent="0.25">
      <c r="A16" s="110">
        <v>7.05</v>
      </c>
      <c r="B16" s="56">
        <v>31</v>
      </c>
      <c r="C16" s="38"/>
      <c r="D16" s="59"/>
      <c r="E16" s="38"/>
      <c r="F16" s="38"/>
      <c r="G16" s="38"/>
      <c r="H16" s="38"/>
      <c r="I16" s="38"/>
      <c r="J16" s="38"/>
      <c r="K16" s="38"/>
    </row>
    <row r="17" spans="1:11" x14ac:dyDescent="0.25">
      <c r="A17" s="110">
        <v>8.0500000000000007</v>
      </c>
      <c r="B17" s="56">
        <v>29</v>
      </c>
      <c r="C17" s="38"/>
      <c r="D17" s="59"/>
      <c r="E17" s="38"/>
      <c r="F17" s="38"/>
      <c r="G17" s="38"/>
      <c r="H17" s="38"/>
      <c r="I17" s="38"/>
      <c r="J17" s="38"/>
      <c r="K17" s="38"/>
    </row>
    <row r="18" spans="1:11" x14ac:dyDescent="0.25">
      <c r="A18" s="110">
        <v>9.0500000000000007</v>
      </c>
      <c r="B18" s="56">
        <v>27</v>
      </c>
      <c r="C18" s="38"/>
      <c r="D18" s="59"/>
      <c r="E18" s="38"/>
      <c r="F18" s="38"/>
      <c r="G18" s="38"/>
      <c r="H18" s="38"/>
      <c r="I18" s="38"/>
      <c r="J18" s="38"/>
      <c r="K18" s="38"/>
    </row>
    <row r="19" spans="1:11" x14ac:dyDescent="0.25">
      <c r="A19" s="110">
        <v>10.050000000000001</v>
      </c>
      <c r="B19" s="56">
        <v>25</v>
      </c>
      <c r="C19" s="38"/>
      <c r="D19" s="59"/>
      <c r="E19" s="38"/>
      <c r="F19" s="38"/>
      <c r="G19" s="38"/>
      <c r="H19" s="38"/>
      <c r="I19" s="38"/>
      <c r="J19" s="38"/>
      <c r="K19" s="38"/>
    </row>
    <row r="20" spans="1:11" x14ac:dyDescent="0.25">
      <c r="A20" s="110">
        <v>11.05</v>
      </c>
      <c r="B20" s="56">
        <v>23</v>
      </c>
      <c r="C20" s="38"/>
      <c r="D20" s="59"/>
      <c r="E20" s="38"/>
      <c r="F20" s="38"/>
      <c r="G20" s="38"/>
      <c r="H20" s="38"/>
      <c r="I20" s="38"/>
      <c r="J20" s="38"/>
      <c r="K20" s="38"/>
    </row>
    <row r="21" spans="1:11" x14ac:dyDescent="0.25">
      <c r="A21" s="110">
        <v>12.05</v>
      </c>
      <c r="B21" s="56">
        <v>21</v>
      </c>
      <c r="C21" s="38"/>
      <c r="D21" s="59"/>
      <c r="E21" s="38"/>
      <c r="F21" s="38"/>
      <c r="G21" s="38"/>
      <c r="H21" s="38"/>
      <c r="I21" s="38"/>
      <c r="J21" s="38"/>
      <c r="K21" s="38"/>
    </row>
    <row r="22" spans="1:11" x14ac:dyDescent="0.25">
      <c r="A22" s="110">
        <v>13.05</v>
      </c>
      <c r="B22" s="56">
        <v>19</v>
      </c>
      <c r="C22" s="38"/>
      <c r="D22" s="59"/>
      <c r="E22" s="38"/>
      <c r="F22" s="38"/>
      <c r="G22" s="38"/>
      <c r="H22" s="38"/>
      <c r="I22" s="38"/>
      <c r="J22" s="38"/>
      <c r="K22" s="38"/>
    </row>
    <row r="23" spans="1:11" x14ac:dyDescent="0.25">
      <c r="A23" s="110">
        <v>14.05</v>
      </c>
      <c r="B23" s="56">
        <v>17</v>
      </c>
      <c r="C23" s="38"/>
      <c r="D23" s="59"/>
      <c r="E23" s="38"/>
      <c r="F23" s="38"/>
      <c r="G23" s="38"/>
      <c r="H23" s="38"/>
      <c r="I23" s="38"/>
      <c r="J23" s="38"/>
      <c r="K23" s="38"/>
    </row>
    <row r="24" spans="1:11" x14ac:dyDescent="0.25">
      <c r="A24" s="110">
        <v>15.05</v>
      </c>
      <c r="B24" s="56">
        <v>14</v>
      </c>
      <c r="C24" s="38"/>
      <c r="D24" s="59"/>
      <c r="E24" s="38"/>
      <c r="F24" s="38"/>
      <c r="G24" s="38"/>
      <c r="H24" s="38"/>
      <c r="I24" s="38"/>
      <c r="J24" s="38"/>
      <c r="K24" s="38"/>
    </row>
    <row r="25" spans="1:11" x14ac:dyDescent="0.25">
      <c r="A25" s="110">
        <v>16.05</v>
      </c>
      <c r="B25" s="56">
        <v>11</v>
      </c>
      <c r="C25" s="38"/>
      <c r="D25" s="59"/>
      <c r="E25" s="38"/>
      <c r="F25" s="38"/>
      <c r="G25" s="38"/>
      <c r="H25" s="38"/>
      <c r="I25" s="38"/>
      <c r="J25" s="38"/>
      <c r="K25" s="38"/>
    </row>
    <row r="26" spans="1:11" x14ac:dyDescent="0.25">
      <c r="A26" s="110">
        <v>17.05</v>
      </c>
      <c r="B26" s="56">
        <v>8</v>
      </c>
      <c r="C26" s="38"/>
      <c r="D26" s="59"/>
      <c r="E26" s="38"/>
      <c r="F26" s="38"/>
      <c r="G26" s="38"/>
      <c r="H26" s="38"/>
      <c r="I26" s="38"/>
      <c r="J26" s="38"/>
      <c r="K26" s="38"/>
    </row>
    <row r="27" spans="1:11" x14ac:dyDescent="0.25">
      <c r="A27" s="110">
        <v>18.05</v>
      </c>
      <c r="B27" s="56">
        <v>5</v>
      </c>
      <c r="C27" s="38"/>
      <c r="D27" s="59"/>
      <c r="E27" s="38"/>
      <c r="F27" s="38"/>
      <c r="G27" s="38"/>
      <c r="H27" s="38"/>
      <c r="I27" s="38"/>
      <c r="J27" s="38"/>
      <c r="K27" s="38"/>
    </row>
    <row r="28" spans="1:11" x14ac:dyDescent="0.25">
      <c r="A28" s="110">
        <v>19.05</v>
      </c>
      <c r="B28" s="56">
        <v>2</v>
      </c>
      <c r="C28" s="38"/>
      <c r="D28" s="59"/>
      <c r="E28" s="38"/>
      <c r="F28" s="38"/>
      <c r="G28" s="38"/>
      <c r="H28" s="38"/>
      <c r="I28" s="38"/>
      <c r="J28" s="38"/>
      <c r="K28" s="38"/>
    </row>
    <row r="29" spans="1:11" x14ac:dyDescent="0.25">
      <c r="A29" s="110">
        <v>20.05</v>
      </c>
      <c r="B29" s="56">
        <v>0</v>
      </c>
      <c r="C29" s="38"/>
      <c r="D29" s="38"/>
      <c r="E29" s="38"/>
      <c r="F29" s="38"/>
      <c r="G29" s="38"/>
      <c r="H29" s="38"/>
      <c r="I29" s="38"/>
      <c r="J29" s="38"/>
      <c r="K29" s="38"/>
    </row>
    <row r="30" spans="1:11" x14ac:dyDescent="0.25">
      <c r="A30" s="60"/>
    </row>
    <row r="31" spans="1:11" x14ac:dyDescent="0.25">
      <c r="A31" s="60"/>
    </row>
    <row r="32" spans="1:11" x14ac:dyDescent="0.25">
      <c r="A32" s="60"/>
    </row>
  </sheetData>
  <mergeCells count="4">
    <mergeCell ref="A6:B6"/>
    <mergeCell ref="D6:E6"/>
    <mergeCell ref="G6:H6"/>
    <mergeCell ref="J6:K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1- Ecart rémunération</vt:lpstr>
      <vt:lpstr>2- Ecart augmentations</vt:lpstr>
      <vt:lpstr>2 - message</vt:lpstr>
      <vt:lpstr>3- Retour maternité</vt:lpstr>
      <vt:lpstr>4- 10 + hautes rémunérations</vt:lpstr>
      <vt:lpstr>Index</vt:lpstr>
      <vt:lpstr>Barèmes</vt:lpstr>
      <vt:lpstr>'1- Ecart rémunération'!Zone_d_impression</vt:lpstr>
      <vt:lpstr>'2- Ecart augmentations'!Zone_d_impression</vt:lpstr>
      <vt:lpstr>'3- Retour maternité'!Zone_d_impression</vt:lpstr>
      <vt:lpstr>'4- 10 + hautes rémunérations'!Zone_d_impression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DRION</dc:creator>
  <cp:lastModifiedBy>COLLOMBET, Laëtitia (DGT)</cp:lastModifiedBy>
  <cp:lastPrinted>2019-09-30T10:15:31Z</cp:lastPrinted>
  <dcterms:created xsi:type="dcterms:W3CDTF">2018-06-27T07:13:52Z</dcterms:created>
  <dcterms:modified xsi:type="dcterms:W3CDTF">2024-12-31T14:17:04Z</dcterms:modified>
</cp:coreProperties>
</file>